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xcel\gemel\AA_CLIENTS\יהב אחים ואחיות\2022\דיווחים נלווים\ישירות\4\"/>
    </mc:Choice>
  </mc:AlternateContent>
  <xr:revisionPtr revIDLastSave="0" documentId="13_ncr:1_{3956C0D0-DC63-42B9-A292-215F86F00832}" xr6:coauthVersionLast="47" xr6:coauthVersionMax="47" xr10:uidLastSave="{00000000-0000-0000-0000-000000000000}"/>
  <bookViews>
    <workbookView xWindow="-120" yWindow="-120" windowWidth="24240" windowHeight="13140" xr2:uid="{403F4E5A-705A-486A-9596-9CFB2B09DBE0}"/>
  </bookViews>
  <sheets>
    <sheet name="נספח 1" sheetId="1" r:id="rId1"/>
    <sheet name="נספח 2" sheetId="2" r:id="rId2"/>
    <sheet name="נספח 3" sheetId="3" r:id="rId3"/>
    <sheet name="כללי" sheetId="4" r:id="rId4"/>
    <sheet name="ללא מניות" sheetId="5" r:id="rId5"/>
  </sheets>
  <externalReferences>
    <externalReference r:id="rId6"/>
  </externalReferences>
  <definedNames>
    <definedName name="comp_name">'[1]הפעלה דוח הוצאות ישירות'!$D$3</definedName>
    <definedName name="SUG_MUZAR">'[1]הפעלה דוח הוצאות ישירות'!$D$4</definedName>
    <definedName name="to_date">'[1]הפעלה דוח הוצאות ישירות'!$D$5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8" i="2"/>
  <c r="D5" i="4"/>
  <c r="D5" i="5"/>
  <c r="D16" i="2"/>
  <c r="D9" i="1"/>
  <c r="D9" i="5"/>
  <c r="D9" i="4"/>
  <c r="D34" i="5" l="1"/>
  <c r="D34" i="4"/>
  <c r="D27" i="4" l="1"/>
  <c r="D16" i="4"/>
  <c r="D11" i="4"/>
  <c r="D7" i="4"/>
  <c r="D3" i="4"/>
  <c r="D31" i="4" l="1"/>
  <c r="D35" i="4" s="1"/>
  <c r="D27" i="5" l="1"/>
  <c r="D16" i="5"/>
  <c r="D11" i="5"/>
  <c r="D7" i="5"/>
  <c r="D3" i="5"/>
  <c r="D17" i="2"/>
  <c r="D31" i="5" l="1"/>
  <c r="D35" i="5" s="1"/>
  <c r="D10" i="2"/>
  <c r="D35" i="2" s="1"/>
  <c r="D6" i="2"/>
  <c r="D76" i="3"/>
  <c r="D77" i="3" s="1"/>
  <c r="D64" i="3"/>
  <c r="D57" i="3"/>
  <c r="D38" i="3"/>
  <c r="D27" i="1"/>
  <c r="D16" i="1"/>
  <c r="D34" i="1" s="1"/>
  <c r="D11" i="1" l="1"/>
  <c r="D7" i="1"/>
  <c r="D3" i="1" l="1"/>
  <c r="D31" i="1" s="1"/>
  <c r="D35" i="1" s="1"/>
</calcChain>
</file>

<file path=xl/sharedStrings.xml><?xml version="1.0" encoding="utf-8"?>
<sst xmlns="http://schemas.openxmlformats.org/spreadsheetml/2006/main" count="244" uniqueCount="135">
  <si>
    <t>נספח 1 - אחים ואחיות - קרן השתלמות -  סך התשלומים ששולמו בגין כל סוג של הוצאה ישירה לשנה המסתיימת ביום 31/12/2022</t>
  </si>
  <si>
    <t>תאור</t>
  </si>
  <si>
    <t>אלפי ש''ח</t>
  </si>
  <si>
    <t>1. סהכ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</si>
  <si>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</si>
  <si>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</si>
  <si>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</si>
  <si>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</si>
  <si>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</si>
  <si>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</si>
  <si>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</si>
  <si>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</si>
  <si>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</si>
  <si>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</si>
  <si>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</si>
  <si>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</si>
  <si>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</si>
  <si>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</si>
  <si>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</si>
  <si>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</si>
  <si>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</si>
  <si>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</si>
  <si>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</si>
  <si>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</si>
  <si>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</si>
  <si>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</si>
  <si>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</si>
  <si>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</si>
  <si>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8. יתרת נכסים ממוצעת באלפי ₪</t>
  </si>
  <si>
    <t>יתרת נכסים לסוף תקופה</t>
  </si>
  <si>
    <t>יתרת נכסים לסוף שנה קודמת</t>
  </si>
  <si>
    <t>נספח 2 - אחים ואחיות - קרן השתלמות - פרוט עמלות והוצאות לשנה המסתיימת ביום 31/12/2022</t>
  </si>
  <si>
    <t>ברוקראז-עמלות קניה ומכירה בגין עסקאות בניע סחירים</t>
  </si>
  <si>
    <t/>
  </si>
  <si>
    <t>צדדים קשורים</t>
  </si>
  <si>
    <t>מיטב 5018</t>
  </si>
  <si>
    <t>סה"כ לצדדים  קשורים</t>
  </si>
  <si>
    <t>צדדים שאינם קשורים</t>
  </si>
  <si>
    <t>בנק לאומי</t>
  </si>
  <si>
    <t>ברוקר זר</t>
  </si>
  <si>
    <t>סה"כ לצדדים שאינם קשורים</t>
  </si>
  <si>
    <t>סך עמלות ברוקראז</t>
  </si>
  <si>
    <t>עמלות קסטודיאן</t>
  </si>
  <si>
    <t>סה"כ לצדדים קשורים</t>
  </si>
  <si>
    <t>צדדים שאינם  קשורים</t>
  </si>
  <si>
    <t>סה"כ לצדדים שאינם  קשורים</t>
  </si>
  <si>
    <t>סך עמלות קסטודיאן</t>
  </si>
  <si>
    <t>הוצאות הנובעת מהשקעה בניע לא סחירים או ממתן הלוואה</t>
  </si>
  <si>
    <t>גוף/יחיד א</t>
  </si>
  <si>
    <t>אחרים</t>
  </si>
  <si>
    <t>סך הוצאות הנובעת מהשקעה בניע לא סחירים או ממתן הלוואה</t>
  </si>
  <si>
    <t>הוצאה הנובעת מהשקעה בזכויות במקרקעין</t>
  </si>
  <si>
    <t>סך הוצאות הנובעת מהשקעה בזכויות מקרקעין</t>
  </si>
  <si>
    <t>הוצאה הנובעת בעד ניהול תביעה או תובענה</t>
  </si>
  <si>
    <t>סך הוצאות בעד ניהול תביעה או תובענה</t>
  </si>
  <si>
    <t>הוצאה הנובעת ממתן משכנתא</t>
  </si>
  <si>
    <t>סך הוצאות הנובעת ממתן משכנתא</t>
  </si>
  <si>
    <t>סך הכל עמלות והוצאות</t>
  </si>
  <si>
    <t xml:space="preserve"> יתרת נכסים ממוצעת באלפי ₪</t>
  </si>
  <si>
    <t>נספח 3 - אחים ואחיות - קרן השתלמות - פירוט עמלות ניהול חיצוני לשנה המסתיימת ביום 31/12/2022</t>
  </si>
  <si>
    <t>אלפי שח</t>
  </si>
  <si>
    <t>תשלום הנובע מהשקעה בקרנות השקעה</t>
  </si>
  <si>
    <t>קרן רוטשילד נדל"ן</t>
  </si>
  <si>
    <t>DOVER STREET IX</t>
  </si>
  <si>
    <t>ALTO III</t>
  </si>
  <si>
    <t>קוגיטו קפיטל אס.אם.אי שותפות מוגבלת</t>
  </si>
  <si>
    <t>קרן נוקד אקוויטי שותפות מוגבלת</t>
  </si>
  <si>
    <t>IBI CONSUMER CR</t>
  </si>
  <si>
    <t>ISF II, LP</t>
  </si>
  <si>
    <t>ICG STRATEGIC SEC FUND II</t>
  </si>
  <si>
    <t xml:space="preserve">קוגיטו קפיטל משלימה </t>
  </si>
  <si>
    <t>BLUE ATLANTIC PARTNERS II</t>
  </si>
  <si>
    <t xml:space="preserve"> ARAEL </t>
  </si>
  <si>
    <t xml:space="preserve">אלפא קרן הזדמנויות </t>
  </si>
  <si>
    <t>קרן MIGS</t>
  </si>
  <si>
    <t>ION</t>
  </si>
  <si>
    <t>InfraRed V</t>
  </si>
  <si>
    <t>IBI SBL</t>
  </si>
  <si>
    <t>ICG SSF III</t>
  </si>
  <si>
    <t>Colchis</t>
  </si>
  <si>
    <t>Klirmark Opportunity fund  III</t>
  </si>
  <si>
    <t>Cvc Strategic II</t>
  </si>
  <si>
    <t>Noked Opportunity</t>
  </si>
  <si>
    <t>Gatewood II</t>
  </si>
  <si>
    <t>FIMI VII</t>
  </si>
  <si>
    <t>HarbourVest Direct Lending (L) Feeder Fund</t>
  </si>
  <si>
    <t>ארבל 2</t>
  </si>
  <si>
    <t>SKY 4</t>
  </si>
  <si>
    <t>Electra America  Hospitality</t>
  </si>
  <si>
    <t>MORE 1L Alternative Credit Fund</t>
  </si>
  <si>
    <t>Penfund Capital Fund VII</t>
  </si>
  <si>
    <t>SCHRODERS</t>
  </si>
  <si>
    <t>Allianz</t>
  </si>
  <si>
    <t>PGIF IV Feeder (Luxembourg) SCSp</t>
  </si>
  <si>
    <t>Hamilton Lane Equity Opportunities Fund V-B LP</t>
  </si>
  <si>
    <t>סך תשלומים הנובעים מהשקעה בקרנות השקעה</t>
  </si>
  <si>
    <t>תשלום למנהל תיקים ישראלי</t>
  </si>
  <si>
    <t>סך תשלום למנהל תיקים ישראלי</t>
  </si>
  <si>
    <t>תשלום למנהל תיקים זר</t>
  </si>
  <si>
    <t>סך תשלום למנהל תיקים זר</t>
  </si>
  <si>
    <t xml:space="preserve">תשלום בגין קרנות נאמנות </t>
  </si>
  <si>
    <t>קרן נאמנות ישראלית</t>
  </si>
  <si>
    <t>אי בי אי ניהול קרנות נאמנות בע"מ</t>
  </si>
  <si>
    <t>קרן חוץ</t>
  </si>
  <si>
    <t>Aviva Investors Luxembourg SA</t>
  </si>
  <si>
    <t>Kotak</t>
  </si>
  <si>
    <t>Comgest</t>
  </si>
  <si>
    <t>Investec</t>
  </si>
  <si>
    <t>PRINCIPAL FINANCIAL</t>
  </si>
  <si>
    <t xml:space="preserve">PIMCO </t>
  </si>
  <si>
    <t>סך תשלומים בגין השקעה בקרנות נאמנות</t>
  </si>
  <si>
    <t>תשלום בגין השקעה בתעודות סל</t>
  </si>
  <si>
    <t>תעודות סל ישראליות</t>
  </si>
  <si>
    <t>קסם קרנות נאמנות בע"מ</t>
  </si>
  <si>
    <t>הראל קרנות נאמנות בע"מ</t>
  </si>
  <si>
    <t>מגדל קרנות נאמנות בע"מ</t>
  </si>
  <si>
    <t>פסגות קרנות נאמנות בע"מ</t>
  </si>
  <si>
    <t>סך הכל תעודות סל ישראליות</t>
  </si>
  <si>
    <t>תעודת סל זרה</t>
  </si>
  <si>
    <t>BlackRock  Asset Managment ireland</t>
  </si>
  <si>
    <t>First Trust Portfolios</t>
  </si>
  <si>
    <t>State Street Corp</t>
  </si>
  <si>
    <t>ROBO Global Robotics and Autom</t>
  </si>
  <si>
    <t>Global X Management Co LLc</t>
  </si>
  <si>
    <t xml:space="preserve">Invesco investment management limited </t>
  </si>
  <si>
    <t>LYXOR ETF</t>
  </si>
  <si>
    <t>KRANESHARES</t>
  </si>
  <si>
    <t>WisdomTree</t>
  </si>
  <si>
    <t>Vanguard Group</t>
  </si>
  <si>
    <t>סך הכל תעודות סל זרות</t>
  </si>
  <si>
    <t>סך הכל עמלות ניהול חיצוני</t>
  </si>
  <si>
    <t>ב. שיעור סך הוצאות ישירות מתוך יתרת נכסים ממוצעת (באחוזים)</t>
  </si>
  <si>
    <t>נספח 1 - 1999יהב השתלמות אחים ואחיות כללי -  סך התשלומים ששולמו בגין כל סוג של הוצאה ישירה לשנה המסתיימת ביום 31/12/2022</t>
  </si>
  <si>
    <t>נספח 1 - 2000יהב השתלמות אחים ואחיות ללא מניות -  סך התשלומים ששולמו בגין כל סוג של הוצאה ישירה לשנה המסתיימת ביום 31/12/2022</t>
  </si>
  <si>
    <t>א. שיעור סך ההוצאות הישירות, שההוצאה בגינן מוגבלת לשיעור של 0.25 לפי התקנות (באחוזים) (סיכום סעיפים 3א, 4, 5ב חלקי סך נכסים שנה קודמת)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</si>
</sst>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_ * #,##0_ ;_ * \-#,##0_ ;_ * &quot;-&quot;??_ ;_ @_ 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David"/>
      <family val="2"/>
      <charset val="177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0" borderId="0" xfId="0" applyFont="1" applyAlignment="1">
      <alignment horizontal="right" readingOrder="2"/>
    </xf>
    <xf numFmtId="165" fontId="2" fillId="0" borderId="0" xfId="1" applyNumberFormat="1" applyFont="1" applyFill="1" applyBorder="1" applyAlignment="1">
      <alignment horizontal="right" readingOrder="2"/>
    </xf>
    <xf numFmtId="0" fontId="3" fillId="0" borderId="0" xfId="0" applyFont="1" applyAlignment="1">
      <alignment readingOrder="2"/>
    </xf>
    <xf numFmtId="0" fontId="5" fillId="0" borderId="0" xfId="3" applyFont="1" applyAlignment="1">
      <alignment horizontal="right"/>
    </xf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Font="1" applyFill="1" applyBorder="1" applyAlignment="1"/>
    <xf numFmtId="164" fontId="2" fillId="0" borderId="0" xfId="1" applyFont="1" applyFill="1" applyBorder="1"/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horizontal="right"/>
    </xf>
    <xf numFmtId="164" fontId="3" fillId="0" borderId="0" xfId="0" applyNumberFormat="1" applyFont="1"/>
    <xf numFmtId="43" fontId="0" fillId="0" borderId="0" xfId="0" applyNumberFormat="1"/>
    <xf numFmtId="164" fontId="6" fillId="0" borderId="0" xfId="1" applyFont="1" applyFill="1" applyBorder="1"/>
    <xf numFmtId="164" fontId="7" fillId="0" borderId="0" xfId="0" applyNumberFormat="1" applyFont="1"/>
    <xf numFmtId="0" fontId="6" fillId="0" borderId="0" xfId="0" applyFont="1" applyAlignment="1">
      <alignment horizontal="right"/>
    </xf>
  </cellXfs>
  <cellStyles count="4">
    <cellStyle name="Comma" xfId="1" builtinId="3"/>
    <cellStyle name="Normal" xfId="0" builtinId="0"/>
    <cellStyle name="Normal 3" xfId="3" xr:uid="{6418E9AA-DA78-45A1-B3C1-BE96EE3703C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account\Name\ALL\&#1510;&#1493;&#1493;&#1514;%20&#1488;&#1500;&#1496;&#1513;&#1493;&#1500;&#1512;\&#1492;&#1493;&#1510;&#1488;&#1493;&#1514;%20&#1497;&#1513;&#1497;&#1512;&#1493;&#1514;\&#1488;&#1495;&#1497;&#1501;%20&#1493;&#1488;&#1495;&#1497;&#1493;&#1514;\2022\Q4\&#1511;&#1489;&#1510;&#1497;%20&#1506;&#1489;&#1493;&#1491;&#1492;%20&#1499;&#1500;%20&#1492;&#1513;&#1504;&#1492;\&#1492;&#1493;&#1510;&#1488;&#1493;&#1514;%20&#1497;&#1513;&#1497;&#1512;&#1493;&#1514;%20V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פעלה בדיקת עמלות"/>
      <sheetName val="הפעלה דוח הוצאות ישירות"/>
      <sheetName val="hamara"/>
      <sheetName val="Tik_Kvutza"/>
      <sheetName val="convert"/>
      <sheetName val="דוח תנועות FC דנאל"/>
      <sheetName val="מטריצת תעריפון"/>
      <sheetName val="מטריצת תעריפון דולר"/>
      <sheetName val="מטריצת תעריפון מטבעות"/>
      <sheetName val="DNL_TNU"/>
      <sheetName val="בקרה"/>
      <sheetName val="מטריצת ברוקרים"/>
      <sheetName val="Atlas_MF"/>
      <sheetName val="Atlas_MFTNU"/>
      <sheetName val="Manpik"/>
      <sheetName val="JUNK"/>
      <sheetName val="קרנות השקעה"/>
      <sheetName val="נספח 1 - סך תשלומים ששולמו"/>
      <sheetName val="נספח 2 - עמלות והוצאות"/>
      <sheetName val="נספח 3 - עמלות ניהול חיצוני"/>
      <sheetName val="VALIDATION"/>
    </sheetNames>
    <sheetDataSet>
      <sheetData sheetId="0" refreshError="1"/>
      <sheetData sheetId="1">
        <row r="3">
          <cell r="D3" t="str">
            <v>אחים ואחיות</v>
          </cell>
        </row>
        <row r="4">
          <cell r="D4" t="str">
            <v>קרן השתלמות</v>
          </cell>
        </row>
        <row r="5">
          <cell r="D5">
            <v>44926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E2FE2-9754-49F9-8961-26D30D887103}">
  <dimension ref="C1:D41"/>
  <sheetViews>
    <sheetView rightToLeft="1" tabSelected="1" workbookViewId="0">
      <selection activeCell="G4" sqref="G4"/>
    </sheetView>
  </sheetViews>
  <sheetFormatPr defaultRowHeight="15" x14ac:dyDescent="0.25"/>
  <cols>
    <col min="3" max="3" width="43" style="7" customWidth="1"/>
    <col min="4" max="4" width="15" style="5" bestFit="1" customWidth="1"/>
  </cols>
  <sheetData>
    <row r="1" spans="3:4" x14ac:dyDescent="0.25">
      <c r="C1" s="1" t="s">
        <v>0</v>
      </c>
      <c r="D1" s="2"/>
    </row>
    <row r="2" spans="3:4" x14ac:dyDescent="0.25">
      <c r="C2" s="3" t="s">
        <v>1</v>
      </c>
      <c r="D2" s="2" t="s">
        <v>2</v>
      </c>
    </row>
    <row r="3" spans="3:4" ht="15.75" x14ac:dyDescent="0.25">
      <c r="C3" s="4" t="s">
        <v>3</v>
      </c>
      <c r="D3" s="5">
        <f>SUM(D4:D5)</f>
        <v>239.92288804999998</v>
      </c>
    </row>
    <row r="4" spans="3:4" ht="15.75" x14ac:dyDescent="0.25">
      <c r="C4" s="4" t="s">
        <v>4</v>
      </c>
      <c r="D4" s="5">
        <v>36.528280000000009</v>
      </c>
    </row>
    <row r="5" spans="3:4" ht="15.75" x14ac:dyDescent="0.25">
      <c r="C5" s="4" t="s">
        <v>5</v>
      </c>
      <c r="D5" s="5">
        <f>120.80797805-18.09354-0.50908+3.904+97.28525</f>
        <v>203.39460804999999</v>
      </c>
    </row>
    <row r="6" spans="3:4" ht="15.75" x14ac:dyDescent="0.25">
      <c r="C6" s="4"/>
    </row>
    <row r="7" spans="3:4" ht="15.75" x14ac:dyDescent="0.25">
      <c r="C7" s="4" t="s">
        <v>6</v>
      </c>
      <c r="D7" s="5">
        <f>SUM(D8:D9)</f>
        <v>75.340809426432799</v>
      </c>
    </row>
    <row r="8" spans="3:4" ht="15.75" x14ac:dyDescent="0.25">
      <c r="C8" s="4" t="s">
        <v>7</v>
      </c>
      <c r="D8" s="5">
        <v>0</v>
      </c>
    </row>
    <row r="9" spans="3:4" ht="15.75" x14ac:dyDescent="0.25">
      <c r="C9" s="4" t="s">
        <v>8</v>
      </c>
      <c r="D9" s="5">
        <f>14.6494694264328+60.69134</f>
        <v>75.340809426432799</v>
      </c>
    </row>
    <row r="10" spans="3:4" ht="15.75" x14ac:dyDescent="0.25">
      <c r="C10" s="4"/>
    </row>
    <row r="11" spans="3:4" ht="15.75" x14ac:dyDescent="0.25">
      <c r="C11" s="4" t="s">
        <v>9</v>
      </c>
      <c r="D11" s="5">
        <f>SUM(D12:D14)</f>
        <v>0</v>
      </c>
    </row>
    <row r="12" spans="3:4" ht="15.75" x14ac:dyDescent="0.25">
      <c r="C12" s="4" t="s">
        <v>10</v>
      </c>
      <c r="D12" s="5">
        <v>0</v>
      </c>
    </row>
    <row r="13" spans="3:4" ht="15.75" x14ac:dyDescent="0.25">
      <c r="C13" s="4" t="s">
        <v>11</v>
      </c>
      <c r="D13" s="5">
        <v>0</v>
      </c>
    </row>
    <row r="14" spans="3:4" ht="15.75" x14ac:dyDescent="0.25">
      <c r="C14" s="4" t="s">
        <v>12</v>
      </c>
      <c r="D14" s="5">
        <v>0</v>
      </c>
    </row>
    <row r="15" spans="3:4" ht="15.75" x14ac:dyDescent="0.25">
      <c r="C15" s="4"/>
    </row>
    <row r="16" spans="3:4" ht="15.75" x14ac:dyDescent="0.25">
      <c r="C16" s="4" t="s">
        <v>13</v>
      </c>
      <c r="D16" s="5">
        <f>SUM(D17:D25)</f>
        <v>5071.9150741169842</v>
      </c>
    </row>
    <row r="17" spans="3:4" ht="15.75" x14ac:dyDescent="0.25">
      <c r="C17" s="4" t="s">
        <v>14</v>
      </c>
      <c r="D17" s="5">
        <v>860.62177435000865</v>
      </c>
    </row>
    <row r="18" spans="3:4" ht="15.75" x14ac:dyDescent="0.25">
      <c r="C18" s="4" t="s">
        <v>15</v>
      </c>
      <c r="D18" s="5">
        <v>0</v>
      </c>
    </row>
    <row r="19" spans="3:4" ht="15.75" x14ac:dyDescent="0.25">
      <c r="C19" s="4" t="s">
        <v>16</v>
      </c>
      <c r="D19" s="5">
        <v>2187.8909669559748</v>
      </c>
    </row>
    <row r="20" spans="3:4" ht="15.75" x14ac:dyDescent="0.25">
      <c r="C20" s="4" t="s">
        <v>17</v>
      </c>
      <c r="D20" s="5">
        <v>0</v>
      </c>
    </row>
    <row r="21" spans="3:4" ht="15.75" x14ac:dyDescent="0.25">
      <c r="C21" s="4" t="s">
        <v>18</v>
      </c>
      <c r="D21" s="5">
        <v>0</v>
      </c>
    </row>
    <row r="22" spans="3:4" ht="15.75" x14ac:dyDescent="0.25">
      <c r="C22" s="4" t="s">
        <v>19</v>
      </c>
      <c r="D22" s="5">
        <v>278.68026948799996</v>
      </c>
    </row>
    <row r="23" spans="3:4" ht="15.75" x14ac:dyDescent="0.25">
      <c r="C23" s="4" t="s">
        <v>20</v>
      </c>
      <c r="D23" s="5">
        <v>1215.214403996999</v>
      </c>
    </row>
    <row r="24" spans="3:4" ht="15.75" x14ac:dyDescent="0.25">
      <c r="C24" s="4" t="s">
        <v>21</v>
      </c>
      <c r="D24" s="5">
        <v>62.849203050000028</v>
      </c>
    </row>
    <row r="25" spans="3:4" ht="15.75" x14ac:dyDescent="0.25">
      <c r="C25" s="4" t="s">
        <v>22</v>
      </c>
      <c r="D25" s="5">
        <v>466.65845627600152</v>
      </c>
    </row>
    <row r="26" spans="3:4" ht="15.75" x14ac:dyDescent="0.25">
      <c r="C26" s="4"/>
    </row>
    <row r="27" spans="3:4" ht="15.75" x14ac:dyDescent="0.25">
      <c r="C27" s="4" t="s">
        <v>23</v>
      </c>
      <c r="D27" s="5">
        <f>SUM(D28:D29)</f>
        <v>0</v>
      </c>
    </row>
    <row r="28" spans="3:4" ht="15.75" x14ac:dyDescent="0.25">
      <c r="C28" s="4" t="s">
        <v>24</v>
      </c>
    </row>
    <row r="29" spans="3:4" ht="15.75" x14ac:dyDescent="0.25">
      <c r="C29" s="4" t="s">
        <v>25</v>
      </c>
    </row>
    <row r="30" spans="3:4" ht="15.75" x14ac:dyDescent="0.25">
      <c r="C30" s="4"/>
    </row>
    <row r="31" spans="3:4" ht="15.75" x14ac:dyDescent="0.25">
      <c r="C31" s="4" t="s">
        <v>26</v>
      </c>
      <c r="D31" s="5">
        <f>D3+D7+D11+D16+D27</f>
        <v>5387.178771593417</v>
      </c>
    </row>
    <row r="32" spans="3:4" ht="15.75" x14ac:dyDescent="0.25">
      <c r="C32" s="4"/>
    </row>
    <row r="33" spans="3:4" ht="15.75" x14ac:dyDescent="0.25">
      <c r="C33" s="4" t="s">
        <v>27</v>
      </c>
    </row>
    <row r="34" spans="3:4" ht="15.75" x14ac:dyDescent="0.25">
      <c r="C34" s="4" t="s">
        <v>134</v>
      </c>
      <c r="D34" s="6">
        <f>(D12+D16+D29)/D41</f>
        <v>2.2242310872510425E-3</v>
      </c>
    </row>
    <row r="35" spans="3:4" ht="15.75" x14ac:dyDescent="0.25">
      <c r="C35" s="4" t="s">
        <v>131</v>
      </c>
      <c r="D35" s="6">
        <f>D31/D37</f>
        <v>2.5543405083892092E-3</v>
      </c>
    </row>
    <row r="36" spans="3:4" ht="15.75" x14ac:dyDescent="0.25">
      <c r="C36" s="4"/>
    </row>
    <row r="37" spans="3:4" ht="15.75" x14ac:dyDescent="0.25">
      <c r="C37" s="4" t="s">
        <v>28</v>
      </c>
      <c r="D37" s="5">
        <v>2109029.220615</v>
      </c>
    </row>
    <row r="39" spans="3:4" x14ac:dyDescent="0.25">
      <c r="C39" s="7" t="s">
        <v>29</v>
      </c>
      <c r="D39" s="5">
        <v>1937758.0249700001</v>
      </c>
    </row>
    <row r="41" spans="3:4" x14ac:dyDescent="0.25">
      <c r="C41" s="7" t="s">
        <v>30</v>
      </c>
      <c r="D41" s="5">
        <v>2280300.4162599999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07E1-7D8A-437B-855C-5200258BE465}">
  <dimension ref="C1:D36"/>
  <sheetViews>
    <sheetView rightToLeft="1" topLeftCell="A19" workbookViewId="0">
      <selection activeCell="C22" sqref="C22"/>
    </sheetView>
  </sheetViews>
  <sheetFormatPr defaultRowHeight="15" x14ac:dyDescent="0.25"/>
  <cols>
    <col min="3" max="3" width="54.75" style="8" customWidth="1"/>
    <col min="4" max="4" width="11.75" style="10" bestFit="1" customWidth="1"/>
  </cols>
  <sheetData>
    <row r="1" spans="3:4" x14ac:dyDescent="0.25">
      <c r="C1" s="8" t="s">
        <v>31</v>
      </c>
      <c r="D1" s="9"/>
    </row>
    <row r="2" spans="3:4" x14ac:dyDescent="0.25">
      <c r="C2" s="8" t="s">
        <v>1</v>
      </c>
      <c r="D2" s="9" t="s">
        <v>2</v>
      </c>
    </row>
    <row r="3" spans="3:4" x14ac:dyDescent="0.25">
      <c r="C3" s="8" t="s">
        <v>32</v>
      </c>
      <c r="D3" s="10" t="s">
        <v>33</v>
      </c>
    </row>
    <row r="4" spans="3:4" x14ac:dyDescent="0.25">
      <c r="C4" s="11" t="s">
        <v>34</v>
      </c>
      <c r="D4" s="10" t="s">
        <v>33</v>
      </c>
    </row>
    <row r="5" spans="3:4" ht="14.25" x14ac:dyDescent="0.2">
      <c r="C5" s="12" t="s">
        <v>35</v>
      </c>
      <c r="D5" s="17">
        <v>36.528280000000009</v>
      </c>
    </row>
    <row r="6" spans="3:4" x14ac:dyDescent="0.25">
      <c r="C6" s="8" t="s">
        <v>36</v>
      </c>
      <c r="D6" s="10">
        <f>SUM(D5)</f>
        <v>36.528280000000009</v>
      </c>
    </row>
    <row r="7" spans="3:4" x14ac:dyDescent="0.25">
      <c r="C7" s="8" t="s">
        <v>37</v>
      </c>
      <c r="D7" s="10" t="s">
        <v>33</v>
      </c>
    </row>
    <row r="8" spans="3:4" ht="14.25" x14ac:dyDescent="0.2">
      <c r="C8" s="12" t="s">
        <v>38</v>
      </c>
      <c r="D8" s="17">
        <f>115.81180018-18.09354-0.50908+97.28525+3.904</f>
        <v>198.39843017999999</v>
      </c>
    </row>
    <row r="9" spans="3:4" ht="14.25" x14ac:dyDescent="0.2">
      <c r="C9" s="12" t="s">
        <v>39</v>
      </c>
      <c r="D9" s="17">
        <v>4.9961778699999995</v>
      </c>
    </row>
    <row r="10" spans="3:4" x14ac:dyDescent="0.25">
      <c r="C10" s="8" t="s">
        <v>40</v>
      </c>
      <c r="D10" s="10">
        <f>SUM(D8:D9)</f>
        <v>203.39460804999999</v>
      </c>
    </row>
    <row r="11" spans="3:4" x14ac:dyDescent="0.25">
      <c r="C11" s="8" t="s">
        <v>41</v>
      </c>
      <c r="D11" s="10" t="s">
        <v>33</v>
      </c>
    </row>
    <row r="12" spans="3:4" x14ac:dyDescent="0.25">
      <c r="C12" s="8" t="s">
        <v>42</v>
      </c>
      <c r="D12" s="10" t="s">
        <v>33</v>
      </c>
    </row>
    <row r="13" spans="3:4" x14ac:dyDescent="0.25">
      <c r="C13" s="8" t="s">
        <v>34</v>
      </c>
      <c r="D13" s="10" t="s">
        <v>33</v>
      </c>
    </row>
    <row r="14" spans="3:4" x14ac:dyDescent="0.25">
      <c r="C14" s="8" t="s">
        <v>43</v>
      </c>
      <c r="D14" s="10" t="s">
        <v>33</v>
      </c>
    </row>
    <row r="15" spans="3:4" x14ac:dyDescent="0.25">
      <c r="C15" s="8" t="s">
        <v>44</v>
      </c>
      <c r="D15" s="10" t="s">
        <v>33</v>
      </c>
    </row>
    <row r="16" spans="3:4" ht="14.25" x14ac:dyDescent="0.2">
      <c r="C16" s="12" t="s">
        <v>38</v>
      </c>
      <c r="D16" s="17">
        <f>14.6494694264328+60.69134</f>
        <v>75.340809426432799</v>
      </c>
    </row>
    <row r="17" spans="3:4" x14ac:dyDescent="0.25">
      <c r="C17" s="8" t="s">
        <v>45</v>
      </c>
      <c r="D17" s="10">
        <f>SUM(D16)</f>
        <v>75.340809426432799</v>
      </c>
    </row>
    <row r="18" spans="3:4" x14ac:dyDescent="0.25">
      <c r="C18" s="8" t="s">
        <v>46</v>
      </c>
      <c r="D18" s="10" t="s">
        <v>33</v>
      </c>
    </row>
    <row r="19" spans="3:4" x14ac:dyDescent="0.25">
      <c r="C19" s="8" t="s">
        <v>47</v>
      </c>
    </row>
    <row r="20" spans="3:4" x14ac:dyDescent="0.25">
      <c r="C20" s="8" t="s">
        <v>48</v>
      </c>
    </row>
    <row r="21" spans="3:4" x14ac:dyDescent="0.25">
      <c r="C21" s="8" t="s">
        <v>49</v>
      </c>
    </row>
    <row r="22" spans="3:4" x14ac:dyDescent="0.25">
      <c r="C22" s="8" t="s">
        <v>50</v>
      </c>
    </row>
    <row r="23" spans="3:4" x14ac:dyDescent="0.25">
      <c r="C23" s="8" t="s">
        <v>51</v>
      </c>
    </row>
    <row r="24" spans="3:4" x14ac:dyDescent="0.25">
      <c r="C24" s="8" t="s">
        <v>48</v>
      </c>
    </row>
    <row r="25" spans="3:4" x14ac:dyDescent="0.25">
      <c r="C25" s="8" t="s">
        <v>49</v>
      </c>
      <c r="D25" s="10" t="s">
        <v>33</v>
      </c>
    </row>
    <row r="26" spans="3:4" x14ac:dyDescent="0.25">
      <c r="C26" s="8" t="s">
        <v>52</v>
      </c>
      <c r="D26" s="10" t="s">
        <v>33</v>
      </c>
    </row>
    <row r="27" spans="3:4" x14ac:dyDescent="0.25">
      <c r="C27" s="8" t="s">
        <v>53</v>
      </c>
      <c r="D27" s="10" t="s">
        <v>33</v>
      </c>
    </row>
    <row r="28" spans="3:4" x14ac:dyDescent="0.25">
      <c r="C28" s="8" t="s">
        <v>48</v>
      </c>
      <c r="D28" s="10" t="s">
        <v>33</v>
      </c>
    </row>
    <row r="29" spans="3:4" x14ac:dyDescent="0.25">
      <c r="C29" s="8" t="s">
        <v>49</v>
      </c>
      <c r="D29" s="10" t="s">
        <v>33</v>
      </c>
    </row>
    <row r="30" spans="3:4" x14ac:dyDescent="0.25">
      <c r="C30" s="8" t="s">
        <v>54</v>
      </c>
      <c r="D30" s="10" t="s">
        <v>33</v>
      </c>
    </row>
    <row r="31" spans="3:4" x14ac:dyDescent="0.25">
      <c r="C31" s="8" t="s">
        <v>55</v>
      </c>
      <c r="D31" s="10" t="s">
        <v>33</v>
      </c>
    </row>
    <row r="32" spans="3:4" x14ac:dyDescent="0.25">
      <c r="C32" s="8" t="s">
        <v>48</v>
      </c>
      <c r="D32" s="10" t="s">
        <v>33</v>
      </c>
    </row>
    <row r="33" spans="3:4" x14ac:dyDescent="0.25">
      <c r="C33" s="8" t="s">
        <v>49</v>
      </c>
      <c r="D33" s="10" t="s">
        <v>33</v>
      </c>
    </row>
    <row r="34" spans="3:4" x14ac:dyDescent="0.25">
      <c r="C34" s="8" t="s">
        <v>56</v>
      </c>
      <c r="D34" s="10" t="s">
        <v>33</v>
      </c>
    </row>
    <row r="35" spans="3:4" x14ac:dyDescent="0.25">
      <c r="C35" s="8" t="s">
        <v>57</v>
      </c>
      <c r="D35" s="10">
        <f>D6+D10+D17</f>
        <v>315.26369747643275</v>
      </c>
    </row>
    <row r="36" spans="3:4" x14ac:dyDescent="0.25">
      <c r="C36" s="8" t="s">
        <v>58</v>
      </c>
      <c r="D36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780E-61AE-458C-BCBA-7786200EC6BA}">
  <dimension ref="C1:E99"/>
  <sheetViews>
    <sheetView rightToLeft="1" topLeftCell="A16" workbookViewId="0"/>
  </sheetViews>
  <sheetFormatPr defaultRowHeight="15" x14ac:dyDescent="0.25"/>
  <cols>
    <col min="3" max="3" width="53.25" style="8" bestFit="1" customWidth="1"/>
    <col min="4" max="4" width="13.5" style="7" bestFit="1" customWidth="1"/>
  </cols>
  <sheetData>
    <row r="1" spans="3:4" x14ac:dyDescent="0.25">
      <c r="C1" s="8" t="s">
        <v>59</v>
      </c>
    </row>
    <row r="2" spans="3:4" x14ac:dyDescent="0.25">
      <c r="C2" s="8" t="s">
        <v>1</v>
      </c>
      <c r="D2" s="13" t="s">
        <v>60</v>
      </c>
    </row>
    <row r="3" spans="3:4" x14ac:dyDescent="0.25">
      <c r="C3" s="14"/>
      <c r="D3" s="15" t="s">
        <v>33</v>
      </c>
    </row>
    <row r="4" spans="3:4" x14ac:dyDescent="0.25">
      <c r="C4" s="8" t="s">
        <v>61</v>
      </c>
      <c r="D4" s="15"/>
    </row>
    <row r="5" spans="3:4" ht="14.25" x14ac:dyDescent="0.2">
      <c r="C5" s="19" t="s">
        <v>62</v>
      </c>
      <c r="D5" s="15">
        <v>8.7608515527331186</v>
      </c>
    </row>
    <row r="6" spans="3:4" ht="14.25" x14ac:dyDescent="0.2">
      <c r="C6" s="19" t="s">
        <v>63</v>
      </c>
      <c r="D6" s="15">
        <v>66.080973</v>
      </c>
    </row>
    <row r="7" spans="3:4" ht="14.25" x14ac:dyDescent="0.2">
      <c r="C7" s="19" t="s">
        <v>64</v>
      </c>
      <c r="D7" s="15">
        <v>63.147205908691454</v>
      </c>
    </row>
    <row r="8" spans="3:4" ht="14.25" x14ac:dyDescent="0.2">
      <c r="C8" s="19" t="s">
        <v>65</v>
      </c>
      <c r="D8" s="15">
        <v>11.862666666666668</v>
      </c>
    </row>
    <row r="9" spans="3:4" ht="14.25" x14ac:dyDescent="0.2">
      <c r="C9" s="19" t="s">
        <v>66</v>
      </c>
      <c r="D9" s="15">
        <v>101.23801600000003</v>
      </c>
    </row>
    <row r="10" spans="3:4" ht="14.25" x14ac:dyDescent="0.2">
      <c r="C10" s="19" t="s">
        <v>67</v>
      </c>
      <c r="D10" s="15">
        <v>70.753944235499986</v>
      </c>
    </row>
    <row r="11" spans="3:4" ht="14.25" x14ac:dyDescent="0.2">
      <c r="C11" s="19" t="s">
        <v>68</v>
      </c>
      <c r="D11" s="15">
        <v>62.969516000000006</v>
      </c>
    </row>
    <row r="12" spans="3:4" ht="14.25" x14ac:dyDescent="0.2">
      <c r="C12" s="19" t="s">
        <v>69</v>
      </c>
      <c r="D12" s="15">
        <v>24.247230999999999</v>
      </c>
    </row>
    <row r="13" spans="3:4" ht="14.25" x14ac:dyDescent="0.2">
      <c r="C13" s="19" t="s">
        <v>70</v>
      </c>
      <c r="D13" s="15">
        <v>7.4273333333333333</v>
      </c>
    </row>
    <row r="14" spans="3:4" ht="14.25" x14ac:dyDescent="0.2">
      <c r="C14" s="19" t="s">
        <v>71</v>
      </c>
      <c r="D14" s="15">
        <v>132.55868634000001</v>
      </c>
    </row>
    <row r="15" spans="3:4" ht="14.25" x14ac:dyDescent="0.2">
      <c r="C15" s="19" t="s">
        <v>72</v>
      </c>
      <c r="D15" s="15">
        <v>6.8390000000000004</v>
      </c>
    </row>
    <row r="16" spans="3:4" ht="14.25" x14ac:dyDescent="0.2">
      <c r="C16" s="19" t="s">
        <v>73</v>
      </c>
      <c r="D16" s="15">
        <v>248.97045</v>
      </c>
    </row>
    <row r="17" spans="3:4" ht="14.25" x14ac:dyDescent="0.2">
      <c r="C17" s="19" t="s">
        <v>74</v>
      </c>
      <c r="D17" s="15">
        <v>136.35866554</v>
      </c>
    </row>
    <row r="18" spans="3:4" ht="14.25" x14ac:dyDescent="0.2">
      <c r="C18" s="19" t="s">
        <v>75</v>
      </c>
      <c r="D18" s="15">
        <v>212.41673658074998</v>
      </c>
    </row>
    <row r="19" spans="3:4" ht="14.25" x14ac:dyDescent="0.2">
      <c r="C19" s="19" t="s">
        <v>76</v>
      </c>
      <c r="D19" s="15">
        <v>50.476185000000001</v>
      </c>
    </row>
    <row r="20" spans="3:4" ht="14.25" x14ac:dyDescent="0.2">
      <c r="C20" s="19" t="s">
        <v>77</v>
      </c>
      <c r="D20" s="15">
        <v>67.85432054879999</v>
      </c>
    </row>
    <row r="21" spans="3:4" ht="14.25" x14ac:dyDescent="0.2">
      <c r="C21" s="19" t="s">
        <v>78</v>
      </c>
      <c r="D21" s="15">
        <v>47.398591249999996</v>
      </c>
    </row>
    <row r="22" spans="3:4" ht="14.25" x14ac:dyDescent="0.2">
      <c r="C22" s="19" t="s">
        <v>79</v>
      </c>
      <c r="D22" s="15">
        <v>6.1452000000000009</v>
      </c>
    </row>
    <row r="23" spans="3:4" ht="14.25" x14ac:dyDescent="0.2">
      <c r="C23" s="19" t="s">
        <v>80</v>
      </c>
      <c r="D23" s="15">
        <v>170.0805</v>
      </c>
    </row>
    <row r="24" spans="3:4" ht="14.25" x14ac:dyDescent="0.2">
      <c r="C24" s="19" t="s">
        <v>81</v>
      </c>
      <c r="D24" s="15">
        <v>58.568493066166674</v>
      </c>
    </row>
    <row r="25" spans="3:4" ht="14.25" x14ac:dyDescent="0.2">
      <c r="C25" s="19" t="s">
        <v>82</v>
      </c>
      <c r="D25" s="15">
        <v>21.808109016675271</v>
      </c>
    </row>
    <row r="26" spans="3:4" ht="14.25" x14ac:dyDescent="0.2">
      <c r="C26" s="19" t="s">
        <v>83</v>
      </c>
      <c r="D26" s="15">
        <v>106.0425</v>
      </c>
    </row>
    <row r="27" spans="3:4" ht="14.25" x14ac:dyDescent="0.2">
      <c r="C27" s="19" t="s">
        <v>84</v>
      </c>
      <c r="D27" s="15">
        <v>207.645354</v>
      </c>
    </row>
    <row r="28" spans="3:4" ht="14.25" x14ac:dyDescent="0.2">
      <c r="C28" s="19" t="s">
        <v>85</v>
      </c>
      <c r="D28" s="15">
        <v>52.409594000000006</v>
      </c>
    </row>
    <row r="29" spans="3:4" ht="14.25" x14ac:dyDescent="0.2">
      <c r="C29" s="19" t="s">
        <v>86</v>
      </c>
      <c r="D29" s="15">
        <v>83.464833333333331</v>
      </c>
    </row>
    <row r="30" spans="3:4" ht="14.25" x14ac:dyDescent="0.2">
      <c r="C30" s="19" t="s">
        <v>87</v>
      </c>
      <c r="D30" s="15">
        <v>208.93086600000004</v>
      </c>
    </row>
    <row r="31" spans="3:4" ht="14.25" x14ac:dyDescent="0.2">
      <c r="C31" s="19" t="s">
        <v>88</v>
      </c>
      <c r="D31" s="15">
        <v>123.6725</v>
      </c>
    </row>
    <row r="32" spans="3:4" ht="14.25" x14ac:dyDescent="0.2">
      <c r="C32" s="19" t="s">
        <v>89</v>
      </c>
      <c r="D32" s="15">
        <v>69.526175999999992</v>
      </c>
    </row>
    <row r="33" spans="3:4" ht="14.25" x14ac:dyDescent="0.2">
      <c r="C33" s="19" t="s">
        <v>90</v>
      </c>
      <c r="D33" s="15">
        <v>126.10102799999999</v>
      </c>
    </row>
    <row r="34" spans="3:4" ht="14.25" x14ac:dyDescent="0.2">
      <c r="C34" s="19" t="s">
        <v>91</v>
      </c>
      <c r="D34" s="15">
        <v>236.89327993333333</v>
      </c>
    </row>
    <row r="35" spans="3:4" ht="14.25" x14ac:dyDescent="0.2">
      <c r="C35" s="19" t="s">
        <v>92</v>
      </c>
      <c r="D35" s="15">
        <v>6.5485409999999975</v>
      </c>
    </row>
    <row r="36" spans="3:4" ht="14.25" x14ac:dyDescent="0.2">
      <c r="C36" s="19" t="s">
        <v>93</v>
      </c>
      <c r="D36" s="15">
        <v>39.455393999999998</v>
      </c>
    </row>
    <row r="37" spans="3:4" ht="14.25" x14ac:dyDescent="0.2">
      <c r="C37" s="19" t="s">
        <v>94</v>
      </c>
      <c r="D37" s="15">
        <v>211.86</v>
      </c>
    </row>
    <row r="38" spans="3:4" x14ac:dyDescent="0.25">
      <c r="C38" s="8" t="s">
        <v>95</v>
      </c>
      <c r="D38" s="18">
        <f>SUM(D5:D37)</f>
        <v>3048.5127413059836</v>
      </c>
    </row>
    <row r="39" spans="3:4" x14ac:dyDescent="0.25">
      <c r="C39" s="8" t="s">
        <v>96</v>
      </c>
      <c r="D39" s="18" t="s">
        <v>33</v>
      </c>
    </row>
    <row r="40" spans="3:4" ht="14.25" x14ac:dyDescent="0.2">
      <c r="C40" s="12" t="s">
        <v>48</v>
      </c>
      <c r="D40" s="15" t="s">
        <v>33</v>
      </c>
    </row>
    <row r="41" spans="3:4" ht="14.25" x14ac:dyDescent="0.2">
      <c r="C41" s="12" t="s">
        <v>49</v>
      </c>
      <c r="D41" s="15" t="s">
        <v>33</v>
      </c>
    </row>
    <row r="42" spans="3:4" x14ac:dyDescent="0.25">
      <c r="C42" s="8" t="s">
        <v>97</v>
      </c>
      <c r="D42" s="18" t="s">
        <v>33</v>
      </c>
    </row>
    <row r="43" spans="3:4" x14ac:dyDescent="0.25">
      <c r="C43" s="8" t="s">
        <v>98</v>
      </c>
      <c r="D43" s="18" t="s">
        <v>33</v>
      </c>
    </row>
    <row r="44" spans="3:4" ht="14.25" x14ac:dyDescent="0.2">
      <c r="C44" s="12" t="s">
        <v>48</v>
      </c>
      <c r="D44" s="15" t="s">
        <v>33</v>
      </c>
    </row>
    <row r="45" spans="3:4" ht="14.25" x14ac:dyDescent="0.2">
      <c r="C45" s="12" t="s">
        <v>49</v>
      </c>
      <c r="D45" s="15" t="s">
        <v>33</v>
      </c>
    </row>
    <row r="46" spans="3:4" x14ac:dyDescent="0.25">
      <c r="C46" s="8" t="s">
        <v>99</v>
      </c>
      <c r="D46" s="18" t="s">
        <v>33</v>
      </c>
    </row>
    <row r="47" spans="3:4" x14ac:dyDescent="0.25">
      <c r="C47" s="8" t="s">
        <v>100</v>
      </c>
      <c r="D47" s="18" t="s">
        <v>33</v>
      </c>
    </row>
    <row r="48" spans="3:4" x14ac:dyDescent="0.25">
      <c r="C48" s="8" t="s">
        <v>101</v>
      </c>
      <c r="D48" s="18"/>
    </row>
    <row r="49" spans="3:4" ht="14.25" x14ac:dyDescent="0.2">
      <c r="C49" s="12" t="s">
        <v>102</v>
      </c>
      <c r="D49" s="15">
        <v>62.849203050000028</v>
      </c>
    </row>
    <row r="50" spans="3:4" x14ac:dyDescent="0.25">
      <c r="C50" s="8" t="s">
        <v>103</v>
      </c>
      <c r="D50" s="18"/>
    </row>
    <row r="51" spans="3:4" ht="14.25" x14ac:dyDescent="0.2">
      <c r="C51" s="12" t="s">
        <v>104</v>
      </c>
      <c r="D51" s="15">
        <v>108.59571882099991</v>
      </c>
    </row>
    <row r="52" spans="3:4" ht="14.25" x14ac:dyDescent="0.2">
      <c r="C52" s="12" t="s">
        <v>105</v>
      </c>
      <c r="D52" s="15">
        <v>51.514823483999947</v>
      </c>
    </row>
    <row r="53" spans="3:4" ht="14.25" x14ac:dyDescent="0.2">
      <c r="C53" s="12" t="s">
        <v>106</v>
      </c>
      <c r="D53" s="15">
        <v>91.639873472000005</v>
      </c>
    </row>
    <row r="54" spans="3:4" ht="14.25" x14ac:dyDescent="0.2">
      <c r="C54" s="12" t="s">
        <v>107</v>
      </c>
      <c r="D54" s="15">
        <v>71.253362623999948</v>
      </c>
    </row>
    <row r="55" spans="3:4" ht="14.25" x14ac:dyDescent="0.2">
      <c r="C55" s="12" t="s">
        <v>108</v>
      </c>
      <c r="D55" s="15">
        <v>70.113145729999943</v>
      </c>
    </row>
    <row r="56" spans="3:4" ht="14.25" x14ac:dyDescent="0.2">
      <c r="C56" s="12" t="s">
        <v>109</v>
      </c>
      <c r="D56" s="15">
        <v>73.54153214499992</v>
      </c>
    </row>
    <row r="57" spans="3:4" x14ac:dyDescent="0.25">
      <c r="C57" s="8" t="s">
        <v>110</v>
      </c>
      <c r="D57" s="18">
        <f>SUM(D49:D56)</f>
        <v>529.50765932599961</v>
      </c>
    </row>
    <row r="58" spans="3:4" x14ac:dyDescent="0.25">
      <c r="C58" s="8" t="s">
        <v>111</v>
      </c>
      <c r="D58" s="18" t="s">
        <v>33</v>
      </c>
    </row>
    <row r="59" spans="3:4" x14ac:dyDescent="0.25">
      <c r="C59" s="8" t="s">
        <v>112</v>
      </c>
      <c r="D59" s="18"/>
    </row>
    <row r="60" spans="3:4" ht="14.25" x14ac:dyDescent="0.2">
      <c r="C60" s="12" t="s">
        <v>113</v>
      </c>
      <c r="D60" s="15">
        <v>124.38520466500003</v>
      </c>
    </row>
    <row r="61" spans="3:4" ht="14.25" x14ac:dyDescent="0.2">
      <c r="C61" s="12" t="s">
        <v>114</v>
      </c>
      <c r="D61" s="15">
        <v>58.981592082000084</v>
      </c>
    </row>
    <row r="62" spans="3:4" ht="14.25" x14ac:dyDescent="0.2">
      <c r="C62" s="12" t="s">
        <v>115</v>
      </c>
      <c r="D62" s="15">
        <v>57.093918590999877</v>
      </c>
    </row>
    <row r="63" spans="3:4" ht="14.25" x14ac:dyDescent="0.2">
      <c r="C63" s="12" t="s">
        <v>116</v>
      </c>
      <c r="D63" s="15">
        <v>38.219554150000008</v>
      </c>
    </row>
    <row r="64" spans="3:4" x14ac:dyDescent="0.25">
      <c r="C64" s="8" t="s">
        <v>117</v>
      </c>
      <c r="D64" s="18">
        <f>SUM(D60:D63)</f>
        <v>278.68026948800002</v>
      </c>
    </row>
    <row r="65" spans="3:5" x14ac:dyDescent="0.25">
      <c r="C65" s="8" t="s">
        <v>118</v>
      </c>
      <c r="D65" s="15"/>
    </row>
    <row r="66" spans="3:5" ht="14.25" x14ac:dyDescent="0.2">
      <c r="C66" s="12" t="s">
        <v>119</v>
      </c>
      <c r="D66" s="15">
        <v>425.33717099300054</v>
      </c>
    </row>
    <row r="67" spans="3:5" ht="14.25" x14ac:dyDescent="0.2">
      <c r="C67" s="12" t="s">
        <v>120</v>
      </c>
      <c r="D67" s="15">
        <v>129.70095623499975</v>
      </c>
    </row>
    <row r="68" spans="3:5" ht="14.25" x14ac:dyDescent="0.2">
      <c r="C68" s="12" t="s">
        <v>121</v>
      </c>
      <c r="D68" s="15">
        <v>109.67633329199998</v>
      </c>
    </row>
    <row r="69" spans="3:5" ht="14.25" x14ac:dyDescent="0.2">
      <c r="C69" s="12" t="s">
        <v>122</v>
      </c>
      <c r="D69" s="15">
        <v>45.590995285000048</v>
      </c>
    </row>
    <row r="70" spans="3:5" ht="14.25" x14ac:dyDescent="0.2">
      <c r="C70" s="12" t="s">
        <v>123</v>
      </c>
      <c r="D70" s="15">
        <v>24.61043749400001</v>
      </c>
    </row>
    <row r="71" spans="3:5" ht="14.25" x14ac:dyDescent="0.2">
      <c r="C71" s="12" t="s">
        <v>124</v>
      </c>
      <c r="D71" s="15">
        <v>105.63986255600014</v>
      </c>
    </row>
    <row r="72" spans="3:5" ht="14.25" x14ac:dyDescent="0.2">
      <c r="C72" s="12" t="s">
        <v>125</v>
      </c>
      <c r="D72" s="15">
        <v>30.694393772000023</v>
      </c>
    </row>
    <row r="73" spans="3:5" ht="14.25" x14ac:dyDescent="0.2">
      <c r="C73" s="12" t="s">
        <v>126</v>
      </c>
      <c r="D73" s="15">
        <v>199.69807378200019</v>
      </c>
    </row>
    <row r="74" spans="3:5" ht="14.25" x14ac:dyDescent="0.2">
      <c r="C74" s="12" t="s">
        <v>127</v>
      </c>
      <c r="D74" s="15">
        <v>134.44492054599999</v>
      </c>
    </row>
    <row r="75" spans="3:5" ht="14.25" x14ac:dyDescent="0.2">
      <c r="C75" s="12" t="s">
        <v>128</v>
      </c>
      <c r="D75" s="15">
        <v>9.8212600419999969</v>
      </c>
      <c r="E75" s="16"/>
    </row>
    <row r="76" spans="3:5" x14ac:dyDescent="0.25">
      <c r="C76" s="8" t="s">
        <v>129</v>
      </c>
      <c r="D76" s="18">
        <f>SUM(D66:D75)</f>
        <v>1215.2144039970008</v>
      </c>
    </row>
    <row r="77" spans="3:5" x14ac:dyDescent="0.25">
      <c r="C77" s="8" t="s">
        <v>130</v>
      </c>
      <c r="D77" s="18">
        <f>D76+D64+D57+D38</f>
        <v>5071.9150741169842</v>
      </c>
    </row>
    <row r="78" spans="3:5" x14ac:dyDescent="0.25">
      <c r="C78" s="8" t="s">
        <v>58</v>
      </c>
      <c r="D78" s="15"/>
    </row>
    <row r="79" spans="3:5" x14ac:dyDescent="0.25">
      <c r="C79" s="12"/>
    </row>
    <row r="80" spans="3:5" x14ac:dyDescent="0.25">
      <c r="C80" s="12"/>
    </row>
    <row r="81" spans="3:3" x14ac:dyDescent="0.25">
      <c r="C81" s="12"/>
    </row>
    <row r="82" spans="3:3" x14ac:dyDescent="0.25">
      <c r="C82" s="12"/>
    </row>
    <row r="83" spans="3:3" x14ac:dyDescent="0.25">
      <c r="C83" s="12"/>
    </row>
    <row r="84" spans="3:3" x14ac:dyDescent="0.25">
      <c r="C84" s="12"/>
    </row>
    <row r="85" spans="3:3" x14ac:dyDescent="0.25">
      <c r="C85" s="12"/>
    </row>
    <row r="86" spans="3:3" x14ac:dyDescent="0.25">
      <c r="C86" s="12"/>
    </row>
    <row r="87" spans="3:3" x14ac:dyDescent="0.25">
      <c r="C87" s="12"/>
    </row>
    <row r="88" spans="3:3" x14ac:dyDescent="0.25">
      <c r="C88" s="12"/>
    </row>
    <row r="89" spans="3:3" x14ac:dyDescent="0.25">
      <c r="C89" s="12"/>
    </row>
    <row r="90" spans="3:3" x14ac:dyDescent="0.25">
      <c r="C90" s="12"/>
    </row>
    <row r="91" spans="3:3" x14ac:dyDescent="0.25">
      <c r="C91" s="12"/>
    </row>
    <row r="92" spans="3:3" x14ac:dyDescent="0.25">
      <c r="C92" s="12"/>
    </row>
    <row r="93" spans="3:3" x14ac:dyDescent="0.25">
      <c r="C93" s="12"/>
    </row>
    <row r="94" spans="3:3" x14ac:dyDescent="0.25">
      <c r="C94" s="12"/>
    </row>
    <row r="95" spans="3:3" x14ac:dyDescent="0.25">
      <c r="C95" s="12"/>
    </row>
    <row r="96" spans="3:3" x14ac:dyDescent="0.25">
      <c r="C96" s="12"/>
    </row>
    <row r="97" spans="3:3" x14ac:dyDescent="0.25">
      <c r="C97" s="12"/>
    </row>
    <row r="98" spans="3:3" x14ac:dyDescent="0.25">
      <c r="C98" s="12"/>
    </row>
    <row r="99" spans="3:3" x14ac:dyDescent="0.25">
      <c r="C99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4502E-E806-4D6F-BBAC-6588FC817DF7}">
  <dimension ref="C1:G41"/>
  <sheetViews>
    <sheetView rightToLeft="1" topLeftCell="A16" workbookViewId="0">
      <selection activeCell="D24" sqref="D24:D25"/>
    </sheetView>
  </sheetViews>
  <sheetFormatPr defaultRowHeight="15" x14ac:dyDescent="0.25"/>
  <cols>
    <col min="3" max="3" width="43" style="7" customWidth="1"/>
    <col min="4" max="4" width="15" style="5" bestFit="1" customWidth="1"/>
  </cols>
  <sheetData>
    <row r="1" spans="3:4" x14ac:dyDescent="0.25">
      <c r="C1" s="1" t="s">
        <v>132</v>
      </c>
      <c r="D1" s="2"/>
    </row>
    <row r="2" spans="3:4" x14ac:dyDescent="0.25">
      <c r="C2" s="3" t="s">
        <v>1</v>
      </c>
      <c r="D2" s="2" t="s">
        <v>2</v>
      </c>
    </row>
    <row r="3" spans="3:4" ht="15.75" x14ac:dyDescent="0.25">
      <c r="C3" s="4" t="s">
        <v>3</v>
      </c>
      <c r="D3" s="5">
        <f>SUM(D4:D5)</f>
        <v>236.99457805000003</v>
      </c>
    </row>
    <row r="4" spans="3:4" ht="15.75" x14ac:dyDescent="0.25">
      <c r="C4" s="4" t="s">
        <v>4</v>
      </c>
      <c r="D4" s="5">
        <v>36.468540000000012</v>
      </c>
    </row>
    <row r="5" spans="3:4" ht="15.75" x14ac:dyDescent="0.25">
      <c r="C5" s="4" t="s">
        <v>5</v>
      </c>
      <c r="D5" s="5">
        <f>121.33432805-18.09354+97.28525</f>
        <v>200.52603805000001</v>
      </c>
    </row>
    <row r="6" spans="3:4" ht="15.75" x14ac:dyDescent="0.25">
      <c r="C6" s="4"/>
    </row>
    <row r="7" spans="3:4" ht="15.75" x14ac:dyDescent="0.25">
      <c r="C7" s="4" t="s">
        <v>6</v>
      </c>
      <c r="D7" s="5">
        <f>SUM(D8:D9)</f>
        <v>75.141169403449993</v>
      </c>
    </row>
    <row r="8" spans="3:4" ht="15.75" x14ac:dyDescent="0.25">
      <c r="C8" s="4" t="s">
        <v>7</v>
      </c>
      <c r="D8" s="5">
        <v>0</v>
      </c>
    </row>
    <row r="9" spans="3:4" ht="15.75" x14ac:dyDescent="0.25">
      <c r="C9" s="4" t="s">
        <v>8</v>
      </c>
      <c r="D9" s="5">
        <f>14.44982940345+60.69134</f>
        <v>75.141169403449993</v>
      </c>
    </row>
    <row r="10" spans="3:4" ht="15.75" x14ac:dyDescent="0.25">
      <c r="C10" s="4"/>
    </row>
    <row r="11" spans="3:4" ht="15.75" x14ac:dyDescent="0.25">
      <c r="C11" s="4" t="s">
        <v>9</v>
      </c>
      <c r="D11" s="5">
        <f>SUM(D12:D14)</f>
        <v>0</v>
      </c>
    </row>
    <row r="12" spans="3:4" ht="15.75" x14ac:dyDescent="0.25">
      <c r="C12" s="4" t="s">
        <v>10</v>
      </c>
      <c r="D12" s="5">
        <v>0</v>
      </c>
    </row>
    <row r="13" spans="3:4" ht="15.75" x14ac:dyDescent="0.25">
      <c r="C13" s="4" t="s">
        <v>11</v>
      </c>
      <c r="D13" s="5">
        <v>0</v>
      </c>
    </row>
    <row r="14" spans="3:4" ht="15.75" x14ac:dyDescent="0.25">
      <c r="C14" s="4" t="s">
        <v>12</v>
      </c>
      <c r="D14" s="5">
        <v>0</v>
      </c>
    </row>
    <row r="15" spans="3:4" ht="15.75" x14ac:dyDescent="0.25">
      <c r="C15" s="4"/>
    </row>
    <row r="16" spans="3:4" ht="15.75" x14ac:dyDescent="0.25">
      <c r="C16" s="4" t="s">
        <v>13</v>
      </c>
      <c r="D16" s="5">
        <f>SUM(D17:D25)</f>
        <v>5070.8948046289843</v>
      </c>
    </row>
    <row r="17" spans="3:7" ht="15.75" x14ac:dyDescent="0.25">
      <c r="C17" s="4" t="s">
        <v>14</v>
      </c>
      <c r="D17" s="5">
        <v>860.62177435000865</v>
      </c>
    </row>
    <row r="18" spans="3:7" ht="15.75" x14ac:dyDescent="0.25">
      <c r="C18" s="4" t="s">
        <v>15</v>
      </c>
      <c r="D18" s="5">
        <v>0</v>
      </c>
    </row>
    <row r="19" spans="3:7" ht="15.75" x14ac:dyDescent="0.25">
      <c r="C19" s="4" t="s">
        <v>16</v>
      </c>
      <c r="D19" s="5">
        <v>2187.8909669559748</v>
      </c>
    </row>
    <row r="20" spans="3:7" ht="15.75" x14ac:dyDescent="0.25">
      <c r="C20" s="4" t="s">
        <v>17</v>
      </c>
      <c r="D20" s="5">
        <v>0</v>
      </c>
    </row>
    <row r="21" spans="3:7" ht="15.75" x14ac:dyDescent="0.25">
      <c r="C21" s="4" t="s">
        <v>18</v>
      </c>
      <c r="D21" s="5">
        <v>0</v>
      </c>
    </row>
    <row r="22" spans="3:7" ht="15.75" x14ac:dyDescent="0.25">
      <c r="C22" s="4" t="s">
        <v>19</v>
      </c>
      <c r="D22" s="5">
        <v>277.66000000000003</v>
      </c>
      <c r="E22" s="16"/>
    </row>
    <row r="23" spans="3:7" ht="15.75" x14ac:dyDescent="0.25">
      <c r="C23" s="4" t="s">
        <v>20</v>
      </c>
      <c r="D23" s="5">
        <v>1215.214403996999</v>
      </c>
      <c r="E23" s="16"/>
      <c r="F23" s="16"/>
    </row>
    <row r="24" spans="3:7" ht="15.75" x14ac:dyDescent="0.25">
      <c r="C24" s="4" t="s">
        <v>21</v>
      </c>
      <c r="D24" s="5">
        <v>62.849203050000028</v>
      </c>
      <c r="E24" s="16"/>
      <c r="G24" s="16"/>
    </row>
    <row r="25" spans="3:7" ht="15.75" x14ac:dyDescent="0.25">
      <c r="C25" s="4" t="s">
        <v>22</v>
      </c>
      <c r="D25" s="5">
        <v>466.65845627600152</v>
      </c>
    </row>
    <row r="26" spans="3:7" ht="15.75" x14ac:dyDescent="0.25">
      <c r="C26" s="4"/>
    </row>
    <row r="27" spans="3:7" ht="15.75" x14ac:dyDescent="0.25">
      <c r="C27" s="4" t="s">
        <v>23</v>
      </c>
      <c r="D27" s="5">
        <f>SUM(D28:D29)</f>
        <v>0</v>
      </c>
    </row>
    <row r="28" spans="3:7" ht="15.75" x14ac:dyDescent="0.25">
      <c r="C28" s="4" t="s">
        <v>24</v>
      </c>
    </row>
    <row r="29" spans="3:7" ht="15.75" x14ac:dyDescent="0.25">
      <c r="C29" s="4" t="s">
        <v>25</v>
      </c>
    </row>
    <row r="30" spans="3:7" ht="15.75" x14ac:dyDescent="0.25">
      <c r="C30" s="4"/>
    </row>
    <row r="31" spans="3:7" ht="15.75" x14ac:dyDescent="0.25">
      <c r="C31" s="4" t="s">
        <v>26</v>
      </c>
      <c r="D31" s="5">
        <f>D3+D7+D11+D16+D27</f>
        <v>5383.030552082434</v>
      </c>
    </row>
    <row r="32" spans="3:7" ht="15.75" x14ac:dyDescent="0.25">
      <c r="C32" s="4"/>
    </row>
    <row r="33" spans="3:4" ht="15.75" x14ac:dyDescent="0.25">
      <c r="C33" s="4" t="s">
        <v>27</v>
      </c>
    </row>
    <row r="34" spans="3:4" ht="15.75" x14ac:dyDescent="0.25">
      <c r="C34" s="4" t="s">
        <v>134</v>
      </c>
      <c r="D34" s="6">
        <f>(D12+D16+D29)/D41</f>
        <v>2.2536699207367787E-3</v>
      </c>
    </row>
    <row r="35" spans="3:4" ht="15.75" x14ac:dyDescent="0.25">
      <c r="C35" s="4" t="s">
        <v>131</v>
      </c>
      <c r="D35" s="6">
        <f>D31/D37</f>
        <v>2.5886340986672387E-3</v>
      </c>
    </row>
    <row r="36" spans="3:4" ht="15.75" x14ac:dyDescent="0.25">
      <c r="C36" s="4"/>
    </row>
    <row r="37" spans="3:4" ht="15.75" x14ac:dyDescent="0.25">
      <c r="C37" s="4" t="s">
        <v>28</v>
      </c>
      <c r="D37" s="5">
        <v>2079486.84399</v>
      </c>
    </row>
    <row r="39" spans="3:4" x14ac:dyDescent="0.25">
      <c r="C39" s="7" t="s">
        <v>29</v>
      </c>
      <c r="D39" s="5">
        <v>1908912.6839445902</v>
      </c>
    </row>
    <row r="41" spans="3:4" x14ac:dyDescent="0.25">
      <c r="C41" s="7" t="s">
        <v>30</v>
      </c>
      <c r="D41" s="5">
        <v>2250061.0040405504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32762-6BDD-433C-80BA-C9C2BD64E48C}">
  <dimension ref="C1:F41"/>
  <sheetViews>
    <sheetView rightToLeft="1" topLeftCell="A4" workbookViewId="0">
      <selection activeCell="E7" sqref="E7"/>
    </sheetView>
  </sheetViews>
  <sheetFormatPr defaultRowHeight="15" x14ac:dyDescent="0.25"/>
  <cols>
    <col min="3" max="3" width="51.375" style="7" customWidth="1"/>
    <col min="4" max="4" width="15" style="5" bestFit="1" customWidth="1"/>
  </cols>
  <sheetData>
    <row r="1" spans="3:6" x14ac:dyDescent="0.25">
      <c r="C1" s="1" t="s">
        <v>133</v>
      </c>
      <c r="D1" s="2"/>
    </row>
    <row r="2" spans="3:6" x14ac:dyDescent="0.25">
      <c r="C2" s="3" t="s">
        <v>1</v>
      </c>
      <c r="D2" s="2" t="s">
        <v>2</v>
      </c>
    </row>
    <row r="3" spans="3:6" ht="15.75" x14ac:dyDescent="0.25">
      <c r="C3" s="4" t="s">
        <v>3</v>
      </c>
      <c r="D3" s="5">
        <f>SUM(D4:D5)</f>
        <v>2.9283100000000002</v>
      </c>
      <c r="F3" s="16"/>
    </row>
    <row r="4" spans="3:6" ht="15.75" x14ac:dyDescent="0.25">
      <c r="C4" s="4" t="s">
        <v>4</v>
      </c>
      <c r="D4" s="5">
        <v>5.9739999999999994E-2</v>
      </c>
      <c r="F4" s="16"/>
    </row>
    <row r="5" spans="3:6" ht="15.75" x14ac:dyDescent="0.25">
      <c r="C5" s="4" t="s">
        <v>5</v>
      </c>
      <c r="D5" s="5">
        <f>-0.52635-0.50908+3.904</f>
        <v>2.8685700000000001</v>
      </c>
      <c r="F5" s="16"/>
    </row>
    <row r="6" spans="3:6" ht="15.75" x14ac:dyDescent="0.25">
      <c r="C6" s="4"/>
      <c r="D6" s="5">
        <v>0</v>
      </c>
    </row>
    <row r="7" spans="3:6" ht="15.75" x14ac:dyDescent="0.25">
      <c r="C7" s="4" t="s">
        <v>6</v>
      </c>
      <c r="D7" s="5">
        <f>SUM(D8:D9)</f>
        <v>0.199640022982845</v>
      </c>
      <c r="F7" s="16"/>
    </row>
    <row r="8" spans="3:6" ht="15.75" x14ac:dyDescent="0.25">
      <c r="C8" s="4" t="s">
        <v>7</v>
      </c>
      <c r="D8" s="5">
        <v>0</v>
      </c>
    </row>
    <row r="9" spans="3:6" ht="15.75" x14ac:dyDescent="0.25">
      <c r="C9" s="4" t="s">
        <v>8</v>
      </c>
      <c r="D9" s="5">
        <f>0.199640022982845</f>
        <v>0.199640022982845</v>
      </c>
      <c r="F9" s="16"/>
    </row>
    <row r="10" spans="3:6" ht="15.75" x14ac:dyDescent="0.25">
      <c r="C10" s="4"/>
      <c r="D10" s="5">
        <v>0</v>
      </c>
    </row>
    <row r="11" spans="3:6" ht="15.75" x14ac:dyDescent="0.25">
      <c r="C11" s="4" t="s">
        <v>9</v>
      </c>
      <c r="D11" s="5">
        <f>SUM(D12:D14)</f>
        <v>0</v>
      </c>
    </row>
    <row r="12" spans="3:6" ht="15.75" x14ac:dyDescent="0.25">
      <c r="C12" s="4" t="s">
        <v>10</v>
      </c>
      <c r="D12" s="5">
        <v>0</v>
      </c>
    </row>
    <row r="13" spans="3:6" ht="15.75" x14ac:dyDescent="0.25">
      <c r="C13" s="4" t="s">
        <v>11</v>
      </c>
      <c r="D13" s="5">
        <v>0</v>
      </c>
    </row>
    <row r="14" spans="3:6" ht="15.75" x14ac:dyDescent="0.25">
      <c r="C14" s="4" t="s">
        <v>12</v>
      </c>
      <c r="D14" s="5">
        <v>0</v>
      </c>
    </row>
    <row r="15" spans="3:6" ht="15.75" x14ac:dyDescent="0.25">
      <c r="C15" s="4"/>
    </row>
    <row r="16" spans="3:6" ht="15.75" x14ac:dyDescent="0.25">
      <c r="C16" s="4" t="s">
        <v>13</v>
      </c>
      <c r="D16" s="5">
        <f>SUM(D17:D25)</f>
        <v>1.01766</v>
      </c>
      <c r="F16" s="16"/>
    </row>
    <row r="17" spans="3:6" ht="15.75" x14ac:dyDescent="0.25">
      <c r="C17" s="4" t="s">
        <v>14</v>
      </c>
      <c r="D17" s="5">
        <v>0</v>
      </c>
      <c r="F17" s="16"/>
    </row>
    <row r="18" spans="3:6" ht="15.75" x14ac:dyDescent="0.25">
      <c r="C18" s="4" t="s">
        <v>15</v>
      </c>
      <c r="D18" s="5">
        <v>0</v>
      </c>
      <c r="F18" s="16"/>
    </row>
    <row r="19" spans="3:6" ht="15.75" x14ac:dyDescent="0.25">
      <c r="C19" s="4" t="s">
        <v>16</v>
      </c>
      <c r="D19" s="5">
        <v>0</v>
      </c>
      <c r="F19" s="16"/>
    </row>
    <row r="20" spans="3:6" ht="15.75" x14ac:dyDescent="0.25">
      <c r="C20" s="4" t="s">
        <v>17</v>
      </c>
      <c r="D20" s="5">
        <v>0</v>
      </c>
      <c r="F20" s="16"/>
    </row>
    <row r="21" spans="3:6" ht="15.75" x14ac:dyDescent="0.25">
      <c r="C21" s="4" t="s">
        <v>18</v>
      </c>
      <c r="D21" s="5">
        <v>0</v>
      </c>
      <c r="F21" s="16"/>
    </row>
    <row r="22" spans="3:6" ht="15.75" x14ac:dyDescent="0.25">
      <c r="C22" s="4" t="s">
        <v>19</v>
      </c>
      <c r="D22" s="5">
        <v>1.01766</v>
      </c>
      <c r="E22" s="16"/>
      <c r="F22" s="16"/>
    </row>
    <row r="23" spans="3:6" ht="15.75" x14ac:dyDescent="0.25">
      <c r="C23" s="4" t="s">
        <v>20</v>
      </c>
      <c r="D23" s="5">
        <v>0</v>
      </c>
      <c r="F23" s="16"/>
    </row>
    <row r="24" spans="3:6" ht="15.75" x14ac:dyDescent="0.25">
      <c r="C24" s="4" t="s">
        <v>21</v>
      </c>
      <c r="D24" s="5">
        <v>0</v>
      </c>
      <c r="F24" s="16"/>
    </row>
    <row r="25" spans="3:6" ht="15.75" x14ac:dyDescent="0.25">
      <c r="C25" s="4" t="s">
        <v>22</v>
      </c>
      <c r="D25" s="5">
        <v>0</v>
      </c>
      <c r="F25" s="16"/>
    </row>
    <row r="26" spans="3:6" ht="15.75" x14ac:dyDescent="0.25">
      <c r="C26" s="4"/>
      <c r="F26" s="16"/>
    </row>
    <row r="27" spans="3:6" ht="15.75" x14ac:dyDescent="0.25">
      <c r="C27" s="4" t="s">
        <v>23</v>
      </c>
      <c r="D27" s="5">
        <f>SUM(D28:D29)</f>
        <v>0</v>
      </c>
      <c r="F27" s="16"/>
    </row>
    <row r="28" spans="3:6" ht="15.75" x14ac:dyDescent="0.25">
      <c r="C28" s="4" t="s">
        <v>24</v>
      </c>
      <c r="F28" s="16"/>
    </row>
    <row r="29" spans="3:6" ht="15.75" x14ac:dyDescent="0.25">
      <c r="C29" s="4" t="s">
        <v>25</v>
      </c>
      <c r="F29" s="16"/>
    </row>
    <row r="30" spans="3:6" ht="15.75" x14ac:dyDescent="0.25">
      <c r="C30" s="4"/>
      <c r="F30" s="16"/>
    </row>
    <row r="31" spans="3:6" ht="15.75" x14ac:dyDescent="0.25">
      <c r="C31" s="4" t="s">
        <v>26</v>
      </c>
      <c r="D31" s="5">
        <f>D3+D7+D11+D16+D27</f>
        <v>4.1456100229828454</v>
      </c>
      <c r="F31" s="16"/>
    </row>
    <row r="32" spans="3:6" ht="15.75" x14ac:dyDescent="0.25">
      <c r="C32" s="4"/>
      <c r="F32" s="16"/>
    </row>
    <row r="33" spans="3:6" ht="15.75" x14ac:dyDescent="0.25">
      <c r="C33" s="4" t="s">
        <v>27</v>
      </c>
      <c r="F33" s="16"/>
    </row>
    <row r="34" spans="3:6" ht="15.75" x14ac:dyDescent="0.25">
      <c r="C34" s="4" t="s">
        <v>134</v>
      </c>
      <c r="D34" s="6">
        <f>(D12+D16+D29)/D41</f>
        <v>3.3653431901754959E-5</v>
      </c>
      <c r="F34" s="16"/>
    </row>
    <row r="35" spans="3:6" ht="15.75" x14ac:dyDescent="0.25">
      <c r="C35" s="4" t="s">
        <v>131</v>
      </c>
      <c r="D35" s="6">
        <f>D31/D37</f>
        <v>1.4032757335693353E-4</v>
      </c>
      <c r="F35" s="16"/>
    </row>
    <row r="36" spans="3:6" ht="15.75" x14ac:dyDescent="0.25">
      <c r="C36" s="4"/>
      <c r="F36" s="16"/>
    </row>
    <row r="37" spans="3:6" ht="15.75" x14ac:dyDescent="0.25">
      <c r="C37" s="4" t="s">
        <v>28</v>
      </c>
      <c r="D37" s="5">
        <v>29542.376624999997</v>
      </c>
      <c r="F37" s="16"/>
    </row>
    <row r="38" spans="3:6" x14ac:dyDescent="0.25">
      <c r="F38" s="16"/>
    </row>
    <row r="39" spans="3:6" x14ac:dyDescent="0.25">
      <c r="C39" s="7" t="s">
        <v>29</v>
      </c>
      <c r="D39" s="5">
        <v>28845.341032318</v>
      </c>
      <c r="F39" s="16"/>
    </row>
    <row r="40" spans="3:6" x14ac:dyDescent="0.25">
      <c r="F40" s="16"/>
    </row>
    <row r="41" spans="3:6" x14ac:dyDescent="0.25">
      <c r="C41" s="7" t="s">
        <v>30</v>
      </c>
      <c r="D41" s="5">
        <v>30239.412223124</v>
      </c>
      <c r="F4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נספח 1</vt:lpstr>
      <vt:lpstr>נספח 2</vt:lpstr>
      <vt:lpstr>נספח 3</vt:lpstr>
      <vt:lpstr>כללי</vt:lpstr>
      <vt:lpstr>ללא מניות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Even-ezra Yael</dc:creator>
  <cp:lastModifiedBy>itay</cp:lastModifiedBy>
  <dcterms:created xsi:type="dcterms:W3CDTF">2023-02-13T06:44:06Z</dcterms:created>
  <dcterms:modified xsi:type="dcterms:W3CDTF">2023-02-15T14:35:50Z</dcterms:modified>
</cp:coreProperties>
</file>