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2760" yWindow="32760" windowWidth="28800" windowHeight="1176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סוג'!$C$1:$E$39</definedName>
    <definedName name="_xlnm.Print_Area" localSheetId="1">'פרוט עמלות והוצאות לתקופה '!$A$1:$E$46</definedName>
    <definedName name="_xlnm.Print_Area" localSheetId="2">'פרוט עמלות ניהול חיצוני לתקופה'!$A$1:$E$69</definedName>
  </definedNames>
  <calcPr fullCalcOnLoad="1"/>
</workbook>
</file>

<file path=xl/sharedStrings.xml><?xml version="1.0" encoding="utf-8"?>
<sst xmlns="http://schemas.openxmlformats.org/spreadsheetml/2006/main" count="279" uniqueCount="205">
  <si>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</si>
  <si>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</si>
  <si>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</si>
  <si>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</si>
  <si>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</si>
  <si>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</si>
  <si>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</si>
  <si>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</si>
  <si>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</si>
  <si>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</si>
  <si>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</si>
  <si>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</si>
  <si>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</si>
  <si>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</si>
  <si>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</si>
  <si>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</si>
  <si>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</si>
  <si>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</si>
  <si>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</si>
  <si>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</si>
  <si>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</si>
  <si>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</si>
  <si>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</si>
  <si>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</si>
  <si>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</si>
  <si>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</si>
  <si>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</si>
  <si>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</si>
  <si>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</si>
  <si>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</si>
  <si>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</si>
  <si>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</si>
  <si>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</si>
  <si>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</si>
  <si>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</si>
  <si>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</si>
  <si>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</si>
  <si>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</si>
  <si>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</si>
  <si>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</si>
  <si>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</si>
  <si>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</si>
  <si>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</si>
  <si>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</si>
  <si>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</si>
  <si>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</si>
  <si>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</si>
  <si>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</si>
  <si>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</si>
  <si>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</si>
  <si>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</si>
  <si>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</si>
  <si>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</si>
  <si>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</si>
  <si>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</si>
  <si>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</si>
  <si>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</si>
  <si>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</si>
  <si>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</si>
  <si>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</si>
  <si>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תעודת סל ישראלית</t>
  </si>
  <si>
    <t>תעודת סל זרה</t>
  </si>
  <si>
    <t>ברוקר חו"ל</t>
  </si>
  <si>
    <t>פסגות</t>
  </si>
  <si>
    <t>קסם</t>
  </si>
  <si>
    <t>מיטב ד"ש</t>
  </si>
  <si>
    <t>הבינלאומי</t>
  </si>
  <si>
    <t>קוגיטו קפיטל אס.אם.אי שותפות מוגבלת</t>
  </si>
  <si>
    <t>AVIVA INVESTORS  GLOBAL INVETM</t>
  </si>
  <si>
    <t>הראל סל בע"מ</t>
  </si>
  <si>
    <t>SPHERA GLOBAL HEALTHCARE MASTE</t>
  </si>
  <si>
    <t>אי בי אי טכ עילית</t>
  </si>
  <si>
    <t>PIMCO FDS GLOBAL INVESTORS S</t>
  </si>
  <si>
    <t>COMGEST GROWTH EUROPE EUR IA</t>
  </si>
  <si>
    <t>AVIVA INVESTORS SICAV EUROPE</t>
  </si>
  <si>
    <t>סך נכסים לסוף שנה קודמת</t>
  </si>
  <si>
    <t>8. סך נכסים לסוף שנה קודמת</t>
  </si>
  <si>
    <t>ב. שיעור סך הוצאות ישירות מתוך יתרת נכסים ממוצעת (באחוזים)</t>
  </si>
  <si>
    <t xml:space="preserve">8. סך נכסים לסוף שנה קודמת </t>
  </si>
  <si>
    <t>DOVER STREET IX</t>
  </si>
  <si>
    <t>ALTO III</t>
  </si>
  <si>
    <t>פנינסולה קרן צמיחה לעסקים בינוניים</t>
  </si>
  <si>
    <t>קרן נוקד אקוויטי שותפות מוגבלת</t>
  </si>
  <si>
    <t>ibi consumer</t>
  </si>
  <si>
    <t>ICG STRATEGIC SEC FOUND II- ICG US CLO LTD</t>
  </si>
  <si>
    <t>icg3</t>
  </si>
  <si>
    <t>BLUE ATLANTIC PARTNERS II</t>
  </si>
  <si>
    <t>ISF II, LP</t>
  </si>
  <si>
    <t>ארבל</t>
  </si>
  <si>
    <t>אלפא</t>
  </si>
  <si>
    <t>MIGS</t>
  </si>
  <si>
    <t>VAR</t>
  </si>
  <si>
    <t>ION</t>
  </si>
  <si>
    <t>infrared</t>
  </si>
  <si>
    <t>SBL</t>
  </si>
  <si>
    <t>קולצ'יס</t>
  </si>
  <si>
    <t>קלירמרק</t>
  </si>
  <si>
    <t>מגדל</t>
  </si>
  <si>
    <t>ה. סך תשלומים בגין השקעה בקרנות סל ישראליות</t>
  </si>
  <si>
    <t>ו. סך תשלומים בגין השקעה בקרנות סל זרות</t>
  </si>
  <si>
    <t xml:space="preserve">               Powershares QQQ</t>
  </si>
  <si>
    <t xml:space="preserve">          Spdr trust series fd</t>
  </si>
  <si>
    <t>FIRST TRUST ISE</t>
  </si>
  <si>
    <t>FIRST TRUST NASDQ 100 TECH</t>
  </si>
  <si>
    <t>ISHARES DIVERSIFIED MONTHLY IN</t>
  </si>
  <si>
    <t>Ishares DJ construction</t>
  </si>
  <si>
    <t>ishares m pacific</t>
  </si>
  <si>
    <t>ISHARES MDAX DE</t>
  </si>
  <si>
    <t>ISHARES MSCI AU</t>
  </si>
  <si>
    <t>ISHARES MSCI IN</t>
  </si>
  <si>
    <t>ISHARES U.S.BR</t>
  </si>
  <si>
    <t>Ishares xinhua china 25</t>
  </si>
  <si>
    <t>KRANESH BOSERA</t>
  </si>
  <si>
    <t>KRANESHARES  CS</t>
  </si>
  <si>
    <t>LYXOR  IBEX 35</t>
  </si>
  <si>
    <t>LYXOR ETF</t>
  </si>
  <si>
    <t>SPDR METALS &amp; M</t>
  </si>
  <si>
    <t>Spdr s&amp;p insurance</t>
  </si>
  <si>
    <t>SPDR S+P BANK E</t>
  </si>
  <si>
    <t>Vanguard Emerging Markets ETF</t>
  </si>
  <si>
    <t>WISDOM</t>
  </si>
  <si>
    <t>קוגיטו קפיטל משלימה</t>
  </si>
  <si>
    <t xml:space="preserve">                          BOTZ</t>
  </si>
  <si>
    <t xml:space="preserve">                   ROBO GLOBAL</t>
  </si>
  <si>
    <t xml:space="preserve">         First TR Nasdaq Clean</t>
  </si>
  <si>
    <t xml:space="preserve">        ISHARES Latin  America</t>
  </si>
  <si>
    <t>Financial select sector spdr</t>
  </si>
  <si>
    <t>FIRST TRUST DOW</t>
  </si>
  <si>
    <t>HEALTH CARE SEL</t>
  </si>
  <si>
    <t>Ishares  S&amp;P gsti soft</t>
  </si>
  <si>
    <t>Ishares emerging mkt</t>
  </si>
  <si>
    <t>ISHARES MSCI ALL COUNTRY ASIA</t>
  </si>
  <si>
    <t>Ishares msci usa momentum</t>
  </si>
  <si>
    <t>ISHARES US MEDI</t>
  </si>
  <si>
    <t>Technology select sect</t>
  </si>
  <si>
    <t>CVC</t>
  </si>
  <si>
    <t>קרן נוקד אופרטיוניטי- נוקד קפיטל בע"מ</t>
  </si>
  <si>
    <t xml:space="preserve">               SPDR S&amp;P BIOTEC</t>
  </si>
  <si>
    <t xml:space="preserve">    Consumer discretionary etf</t>
  </si>
  <si>
    <t>Ishares markit hy bond</t>
  </si>
  <si>
    <t>91GSF- EM MK CD-I ACC USD- Investec</t>
  </si>
  <si>
    <t xml:space="preserve">               FTSE 100 SOURCE</t>
  </si>
  <si>
    <t xml:space="preserve">               Ishares Hang SE</t>
  </si>
  <si>
    <t xml:space="preserve">               LYXOR ETF STX F</t>
  </si>
  <si>
    <t xml:space="preserve">            VANG FT SE250 GBPD</t>
  </si>
  <si>
    <t xml:space="preserve">  Invesco Dynamic Semiconducto</t>
  </si>
  <si>
    <t xml:space="preserve">  Ishares Phlx Semiconductor E</t>
  </si>
  <si>
    <t>בנק לאומי</t>
  </si>
  <si>
    <t>Terra Gen</t>
  </si>
  <si>
    <t>ARBEL II- ארבל אגרות חוב בע"מ</t>
  </si>
  <si>
    <t>קרן רוטשילד נדל"ן</t>
  </si>
  <si>
    <t>KOTAK FUNDS - INDIA MIDCAP JA USA</t>
  </si>
  <si>
    <t xml:space="preserve">  PRIN GL FIN UN  EM FI-I3 USD</t>
  </si>
  <si>
    <t xml:space="preserve">          INVESCO KBW BANK ETF</t>
  </si>
  <si>
    <t xml:space="preserve">         Lyxor basic resources</t>
  </si>
  <si>
    <t xml:space="preserve">   INDUSTRIAL SELECT SECT SPDR</t>
  </si>
  <si>
    <t>Industrial select</t>
  </si>
  <si>
    <t>FIMI IIV</t>
  </si>
  <si>
    <t xml:space="preserve">                 Spdr kbw bank</t>
  </si>
  <si>
    <t xml:space="preserve">                 VNGRD FTSE250</t>
  </si>
  <si>
    <t xml:space="preserve">                ISHARES U.S.BR</t>
  </si>
  <si>
    <t xml:space="preserve">               INVESCO DYNAMIC</t>
  </si>
  <si>
    <t xml:space="preserve">               KRANESH CHINA A</t>
  </si>
  <si>
    <t xml:space="preserve">              FIRST TRUST CLOU</t>
  </si>
  <si>
    <t xml:space="preserve">              GLOBAL X US INFR</t>
  </si>
  <si>
    <t xml:space="preserve">            FIRST TRUST NASDAQ</t>
  </si>
  <si>
    <t xml:space="preserve">           First trust dj inte</t>
  </si>
  <si>
    <t xml:space="preserve">           Rydex s&amp;p equal etf</t>
  </si>
  <si>
    <t xml:space="preserve">          ROBO GLOBAL ROBOTICS</t>
  </si>
  <si>
    <t xml:space="preserve">     Financial sel sector spdr</t>
  </si>
  <si>
    <t xml:space="preserve">    FIRST TRUST NASDQ 100 TECH</t>
  </si>
  <si>
    <t xml:space="preserve">    GLOBAL X US INFRASTRUCTURE</t>
  </si>
  <si>
    <t xml:space="preserve">    iShares Hang Seng TECH ETF</t>
  </si>
  <si>
    <t xml:space="preserve">  Invesco S&amp;P 500 Equal Weight</t>
  </si>
  <si>
    <t>Amex tech sel indx</t>
  </si>
  <si>
    <t>GVI_Ishares  S&amp;P North Am</t>
  </si>
  <si>
    <t>Health care select xlv</t>
  </si>
  <si>
    <t>INVESCO KBW BANK ETF</t>
  </si>
  <si>
    <t>Invesco QQQ  trust NAS1</t>
  </si>
  <si>
    <t>Isares  m. pacific</t>
  </si>
  <si>
    <t>Ishares ftse 100</t>
  </si>
  <si>
    <t>Ishares ftse china25</t>
  </si>
  <si>
    <t>Ishares mcsi australia</t>
  </si>
  <si>
    <t>Ishares Msci  Asia ex Japn</t>
  </si>
  <si>
    <t>Ishares msci emer</t>
  </si>
  <si>
    <t>Ishares Msci India</t>
  </si>
  <si>
    <t>Ishares s&amp;p latin america 40</t>
  </si>
  <si>
    <t>ISHARES U.S. MEDICAL DEVICES</t>
  </si>
  <si>
    <t>ISHARES-MDAX</t>
  </si>
  <si>
    <t>KBW insurance</t>
  </si>
  <si>
    <t>KraneShares Csi China Internet Etf</t>
  </si>
  <si>
    <t>LYX STX600 BASIC</t>
  </si>
  <si>
    <t>Spdr  Metals &amp; Mining</t>
  </si>
  <si>
    <t>Spdr s&amp;p 500 etf trust</t>
  </si>
  <si>
    <t>Spdr s&amp;p biotech etf</t>
  </si>
  <si>
    <t>Vanguard Emrg mkt et</t>
  </si>
  <si>
    <t>Wisdomtree india earnings fund</t>
  </si>
  <si>
    <t>Wisdomtree Japan</t>
  </si>
  <si>
    <t>לאומי</t>
  </si>
  <si>
    <t>אחים ואחיות מצרפי - סך התשלומים ששולמו בגין כל סוג של הוצאה ישירה לתקופה המסתיימת ביום: 31/12/2021</t>
  </si>
  <si>
    <t xml:space="preserve">  קופה 418 אחים ואחיות מסלול כללי - סך התשלומים ששולמו בגין כל סוג של הוצאה ישירה לתקופה המסתיימת ביום: 31/12/2021</t>
  </si>
  <si>
    <t xml:space="preserve">   קופה 1456 אחים ואחיות מסלול ללא מניות- סך התשלומים ששולמו בגין כל סוג של הוצאה ישירה לתקופה המסתיימת  ביום: 31/12/2021</t>
  </si>
  <si>
    <t>Ishares msci brazil</t>
  </si>
  <si>
    <t>Ishares msci china</t>
  </si>
  <si>
    <t>HarbourVest Direct Lending (L) Feeder Fund</t>
  </si>
</sst>
</file>

<file path=xl/styles.xml><?xml version="1.0" encoding="utf-8"?>
<styleSheet xmlns="http://schemas.openxmlformats.org/spreadsheetml/2006/main">
  <numFmts count="4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######"/>
    <numFmt numFmtId="187" formatCode="#####"/>
    <numFmt numFmtId="188" formatCode="###,###.00"/>
    <numFmt numFmtId="189" formatCode="###,###,###.00"/>
    <numFmt numFmtId="190" formatCode="#,##0.0"/>
    <numFmt numFmtId="191" formatCode="##########"/>
    <numFmt numFmtId="192" formatCode="#########"/>
    <numFmt numFmtId="193" formatCode="_(* #,##0_);_(* \(#,##0\);_(* &quot;-&quot;??_);_(@_)"/>
    <numFmt numFmtId="194" formatCode="[$-40D]dddd\ dd\ mmmm\ yyyy"/>
    <numFmt numFmtId="195" formatCode="_-&quot;₪&quot;* #,##0_-;\-&quot;₪&quot;* #,##0_-;_-&quot;₪&quot;* &quot;-&quot;_-;_-@_-"/>
    <numFmt numFmtId="196" formatCode="#,##0.0;\-#,##0.0"/>
    <numFmt numFmtId="197" formatCode="#,##0.00%"/>
    <numFmt numFmtId="198" formatCode="_ * #,##0_ ;_ * \-#,##0_ ;_ * &quot;-&quot;??_ ;_ @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%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name val="David"/>
      <family val="2"/>
    </font>
    <font>
      <sz val="6"/>
      <name val="Switzerlan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196" fontId="7" fillId="0" borderId="0" applyFill="0" applyBorder="0" applyProtection="0">
      <alignment horizontal="right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169" fontId="0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0" fontId="1" fillId="0" borderId="0" xfId="55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46" fillId="0" borderId="0" xfId="48" applyFont="1" applyFill="1" applyBorder="1" applyAlignment="1" applyProtection="1">
      <alignment horizontal="right" wrapText="1" readingOrder="2"/>
      <protection/>
    </xf>
    <xf numFmtId="0" fontId="46" fillId="0" borderId="0" xfId="48" applyFont="1" applyFill="1" applyBorder="1" applyAlignment="1" applyProtection="1">
      <alignment horizontal="right" wrapText="1" indent="3" readingOrder="2"/>
      <protection/>
    </xf>
    <xf numFmtId="0" fontId="46" fillId="0" borderId="0" xfId="48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1" fillId="0" borderId="0" xfId="33" applyFont="1" applyFill="1" applyAlignment="1">
      <alignment/>
    </xf>
    <xf numFmtId="4" fontId="1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171" fontId="0" fillId="0" borderId="0" xfId="33" applyFont="1" applyFill="1" applyAlignment="1">
      <alignment/>
    </xf>
    <xf numFmtId="0" fontId="27" fillId="0" borderId="10" xfId="0" applyFont="1" applyBorder="1" applyAlignment="1">
      <alignment horizontal="right"/>
    </xf>
    <xf numFmtId="4" fontId="47" fillId="0" borderId="0" xfId="53" applyNumberFormat="1" applyFont="1">
      <alignment/>
      <protection/>
    </xf>
    <xf numFmtId="4" fontId="47" fillId="0" borderId="0" xfId="53" applyNumberFormat="1" applyFont="1">
      <alignment/>
      <protection/>
    </xf>
    <xf numFmtId="43" fontId="0" fillId="0" borderId="0" xfId="37" applyFont="1" applyFill="1" applyAlignment="1">
      <alignment/>
    </xf>
    <xf numFmtId="0" fontId="27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2" fontId="0" fillId="0" borderId="0" xfId="0" applyNumberFormat="1" applyFont="1" applyFill="1" applyAlignment="1">
      <alignment/>
    </xf>
    <xf numFmtId="0" fontId="29" fillId="0" borderId="0" xfId="52" applyAlignment="1">
      <alignment horizontal="right"/>
      <protection/>
    </xf>
    <xf numFmtId="171" fontId="1" fillId="0" borderId="0" xfId="33" applyNumberFormat="1" applyFont="1" applyFill="1" applyAlignment="1">
      <alignment/>
    </xf>
    <xf numFmtId="2" fontId="1" fillId="0" borderId="0" xfId="55" applyNumberFormat="1" applyFont="1" applyAlignment="1">
      <alignment/>
    </xf>
    <xf numFmtId="0" fontId="1" fillId="0" borderId="0" xfId="0" applyFont="1" applyFill="1" applyAlignment="1">
      <alignment readingOrder="2"/>
    </xf>
    <xf numFmtId="43" fontId="0" fillId="0" borderId="0" xfId="0" applyNumberFormat="1" applyFill="1" applyAlignment="1">
      <alignment/>
    </xf>
    <xf numFmtId="0" fontId="0" fillId="0" borderId="0" xfId="0" applyFont="1" applyAlignment="1">
      <alignment horizontal="right"/>
    </xf>
    <xf numFmtId="4" fontId="27" fillId="0" borderId="1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1" fillId="0" borderId="0" xfId="55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/>
    </xf>
    <xf numFmtId="2" fontId="1" fillId="0" borderId="0" xfId="55" applyNumberFormat="1" applyFont="1" applyFill="1" applyAlignment="1">
      <alignment/>
    </xf>
    <xf numFmtId="171" fontId="0" fillId="0" borderId="0" xfId="33" applyFont="1" applyAlignment="1">
      <alignment/>
    </xf>
    <xf numFmtId="171" fontId="1" fillId="0" borderId="0" xfId="33" applyFont="1" applyFill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54" applyAlignment="1">
      <alignment horizontal="right"/>
      <protection/>
    </xf>
    <xf numFmtId="0" fontId="0" fillId="0" borderId="0" xfId="0" applyBorder="1" applyAlignment="1">
      <alignment horizontal="right"/>
    </xf>
    <xf numFmtId="0" fontId="1" fillId="0" borderId="0" xfId="0" applyFont="1" applyFill="1" applyAlignment="1">
      <alignment horizontal="right"/>
    </xf>
  </cellXfs>
  <cellStyles count="7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2 3" xfId="36"/>
    <cellStyle name="Comma 3" xfId="37"/>
    <cellStyle name="Comma 4" xfId="38"/>
    <cellStyle name="Comma 5" xfId="39"/>
    <cellStyle name="Currency" xfId="40"/>
    <cellStyle name="Currency [0] _1" xfId="41"/>
    <cellStyle name="Hyperlink 2" xfId="42"/>
    <cellStyle name="nBold" xfId="43"/>
    <cellStyle name="Normal 11" xfId="44"/>
    <cellStyle name="Normal 2" xfId="45"/>
    <cellStyle name="Normal 2 2" xfId="46"/>
    <cellStyle name="Normal 2 3" xfId="47"/>
    <cellStyle name="Normal 3" xfId="48"/>
    <cellStyle name="Normal 3 2" xfId="49"/>
    <cellStyle name="Normal 3 3" xfId="50"/>
    <cellStyle name="Normal 4" xfId="51"/>
    <cellStyle name="Normal 4 2" xfId="52"/>
    <cellStyle name="Normal 5" xfId="53"/>
    <cellStyle name="Normal 6" xfId="54"/>
    <cellStyle name="Percent" xfId="55"/>
    <cellStyle name="Percent 2" xfId="56"/>
    <cellStyle name="Text" xfId="57"/>
    <cellStyle name="הדגשה1" xfId="58"/>
    <cellStyle name="הדגשה2" xfId="59"/>
    <cellStyle name="הדגשה3" xfId="60"/>
    <cellStyle name="הדגשה4" xfId="61"/>
    <cellStyle name="הדגשה5" xfId="62"/>
    <cellStyle name="הדגשה6" xfId="63"/>
    <cellStyle name="Hyperlink" xfId="64"/>
    <cellStyle name="Followed Hyperlink" xfId="65"/>
    <cellStyle name="הערה" xfId="66"/>
    <cellStyle name="חישוב" xfId="67"/>
    <cellStyle name="טוב" xfId="68"/>
    <cellStyle name="טקסט אזהרה" xfId="69"/>
    <cellStyle name="טקסט הסברי" xfId="70"/>
    <cellStyle name="כותרת" xfId="71"/>
    <cellStyle name="כותרת 1" xfId="72"/>
    <cellStyle name="כותרת 2" xfId="73"/>
    <cellStyle name="כותרת 3" xfId="74"/>
    <cellStyle name="כותרת 4" xfId="75"/>
    <cellStyle name="Currency [0]" xfId="76"/>
    <cellStyle name="ניטראלי" xfId="77"/>
    <cellStyle name="סה&quot;כ" xfId="78"/>
    <cellStyle name="פלט" xfId="79"/>
    <cellStyle name="Comma [0]" xfId="80"/>
    <cellStyle name="קלט" xfId="81"/>
    <cellStyle name="רע" xfId="82"/>
    <cellStyle name="תא מסומן" xfId="83"/>
    <cellStyle name="תא מקושר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rightToLeft="1" tabSelected="1" zoomScalePageLayoutView="0" workbookViewId="0" topLeftCell="C1">
      <selection activeCell="I35" sqref="I35"/>
    </sheetView>
  </sheetViews>
  <sheetFormatPr defaultColWidth="9.140625" defaultRowHeight="12.75"/>
  <cols>
    <col min="1" max="1" width="59.421875" style="0" customWidth="1"/>
    <col min="2" max="2" width="33.7109375" style="2" customWidth="1"/>
    <col min="3" max="3" width="13.421875" style="0" customWidth="1"/>
    <col min="4" max="4" width="59.421875" style="0" customWidth="1"/>
    <col min="5" max="5" width="33.7109375" style="2" customWidth="1"/>
    <col min="6" max="6" width="18.421875" style="2" customWidth="1"/>
    <col min="7" max="7" width="5.7109375" style="0" customWidth="1"/>
    <col min="8" max="8" width="59.421875" style="0" customWidth="1"/>
    <col min="9" max="9" width="33.7109375" style="2" customWidth="1"/>
  </cols>
  <sheetData>
    <row r="1" spans="1:9" ht="12.75">
      <c r="A1" s="39"/>
      <c r="B1" s="16" t="s">
        <v>199</v>
      </c>
      <c r="D1" s="16"/>
      <c r="E1" s="16" t="s">
        <v>200</v>
      </c>
      <c r="F1" s="16"/>
      <c r="H1" s="16"/>
      <c r="I1" s="16" t="s">
        <v>201</v>
      </c>
    </row>
    <row r="2" spans="1:9" ht="25.5" customHeight="1">
      <c r="A2" s="2"/>
      <c r="B2" s="3" t="s">
        <v>0</v>
      </c>
      <c r="C2" s="2"/>
      <c r="D2" s="2"/>
      <c r="E2" s="3" t="s">
        <v>0</v>
      </c>
      <c r="F2" s="3"/>
      <c r="G2" s="2"/>
      <c r="H2" s="2"/>
      <c r="I2" s="3" t="s">
        <v>0</v>
      </c>
    </row>
    <row r="3" spans="1:9" ht="12.75">
      <c r="A3" s="13" t="s">
        <v>20</v>
      </c>
      <c r="B3" s="10">
        <f>SUM(B4:B5)</f>
        <v>332.1549999999999</v>
      </c>
      <c r="C3" s="3"/>
      <c r="D3" s="13" t="s">
        <v>20</v>
      </c>
      <c r="E3" s="10">
        <f>SUM(E4:E5)</f>
        <v>328.31499999999994</v>
      </c>
      <c r="F3" s="10"/>
      <c r="G3" s="3"/>
      <c r="H3" s="13" t="s">
        <v>20</v>
      </c>
      <c r="I3" s="10">
        <f>SUM(I4:I5)</f>
        <v>3.84</v>
      </c>
    </row>
    <row r="4" spans="1:9" ht="12.75">
      <c r="A4" s="14" t="s">
        <v>26</v>
      </c>
      <c r="B4" s="10">
        <f>E4+I4</f>
        <v>10.71</v>
      </c>
      <c r="C4" s="3"/>
      <c r="D4" s="14" t="s">
        <v>26</v>
      </c>
      <c r="E4" s="10">
        <f>'פרוט עמלות והוצאות לתקופה '!C5</f>
        <v>10.71</v>
      </c>
      <c r="F4" s="10"/>
      <c r="G4" s="3"/>
      <c r="H4" s="14" t="s">
        <v>26</v>
      </c>
      <c r="I4" s="10">
        <v>0</v>
      </c>
    </row>
    <row r="5" spans="1:9" ht="12.75">
      <c r="A5" s="14" t="s">
        <v>27</v>
      </c>
      <c r="B5" s="10">
        <f>E5+I5</f>
        <v>321.44499999999994</v>
      </c>
      <c r="C5" s="3"/>
      <c r="D5" s="14" t="s">
        <v>27</v>
      </c>
      <c r="E5" s="10">
        <f>'פרוט עמלות והוצאות לתקופה '!C10-3.84-9.84</f>
        <v>317.60499999999996</v>
      </c>
      <c r="F5" s="10"/>
      <c r="G5" s="3"/>
      <c r="H5" s="14" t="s">
        <v>27</v>
      </c>
      <c r="I5" s="10">
        <v>3.84</v>
      </c>
    </row>
    <row r="6" spans="1:9" ht="12.75">
      <c r="A6" s="3"/>
      <c r="B6" s="10"/>
      <c r="C6" s="3"/>
      <c r="D6" s="3"/>
      <c r="E6" s="10"/>
      <c r="F6" s="10"/>
      <c r="G6" s="3"/>
      <c r="H6" s="3"/>
      <c r="I6" s="10"/>
    </row>
    <row r="7" spans="1:9" ht="12.75">
      <c r="A7" s="13" t="s">
        <v>21</v>
      </c>
      <c r="B7" s="10">
        <f>SUM(B8:B9)</f>
        <v>44.38</v>
      </c>
      <c r="C7" s="3"/>
      <c r="D7" s="13" t="s">
        <v>21</v>
      </c>
      <c r="E7" s="10">
        <f>SUM(E8:E9)</f>
        <v>44.28</v>
      </c>
      <c r="F7" s="10"/>
      <c r="G7" s="3"/>
      <c r="H7" s="13" t="s">
        <v>21</v>
      </c>
      <c r="I7" s="10">
        <f>SUM(I8:I9)</f>
        <v>0.1</v>
      </c>
    </row>
    <row r="8" spans="1:9" ht="12.75">
      <c r="A8" s="14" t="s">
        <v>28</v>
      </c>
      <c r="B8" s="10">
        <f>E8+I8</f>
        <v>0</v>
      </c>
      <c r="C8" s="3"/>
      <c r="D8" s="14" t="s">
        <v>28</v>
      </c>
      <c r="E8" s="10">
        <v>0</v>
      </c>
      <c r="F8" s="10"/>
      <c r="G8" s="3"/>
      <c r="H8" s="14" t="s">
        <v>28</v>
      </c>
      <c r="I8" s="10">
        <v>0</v>
      </c>
    </row>
    <row r="9" spans="1:9" ht="12.75">
      <c r="A9" s="14" t="s">
        <v>29</v>
      </c>
      <c r="B9" s="10">
        <f>E9+I9</f>
        <v>44.38</v>
      </c>
      <c r="C9" s="3"/>
      <c r="D9" s="14" t="s">
        <v>29</v>
      </c>
      <c r="E9" s="10">
        <f>'פרוט עמלות והוצאות לתקופה '!C17-0.06</f>
        <v>44.28</v>
      </c>
      <c r="F9" s="10"/>
      <c r="G9" s="3"/>
      <c r="H9" s="14" t="s">
        <v>29</v>
      </c>
      <c r="I9" s="10">
        <v>0.1</v>
      </c>
    </row>
    <row r="10" spans="1:9" ht="12.75">
      <c r="A10" s="3"/>
      <c r="B10" s="10"/>
      <c r="C10" s="3"/>
      <c r="D10" s="3"/>
      <c r="E10" s="10"/>
      <c r="F10" s="10"/>
      <c r="G10" s="3"/>
      <c r="H10" s="3"/>
      <c r="I10" s="10"/>
    </row>
    <row r="11" spans="1:9" ht="12.75">
      <c r="A11" s="3"/>
      <c r="B11" s="10"/>
      <c r="C11" s="3"/>
      <c r="D11" s="3"/>
      <c r="E11" s="10"/>
      <c r="F11" s="10"/>
      <c r="G11" s="3"/>
      <c r="H11" s="3"/>
      <c r="I11" s="10"/>
    </row>
    <row r="12" spans="1:9" ht="12.75">
      <c r="A12" s="13" t="s">
        <v>30</v>
      </c>
      <c r="B12" s="10">
        <f>SUM(B13:B15)</f>
        <v>0</v>
      </c>
      <c r="C12" s="3"/>
      <c r="D12" s="13" t="s">
        <v>30</v>
      </c>
      <c r="E12" s="10">
        <f>SUM(E13:E15)</f>
        <v>0</v>
      </c>
      <c r="F12" s="10"/>
      <c r="G12" s="3"/>
      <c r="H12" s="13" t="s">
        <v>30</v>
      </c>
      <c r="I12" s="10">
        <f>SUM(I13:I15)</f>
        <v>0</v>
      </c>
    </row>
    <row r="13" spans="1:9" ht="25.5">
      <c r="A13" s="14" t="s">
        <v>31</v>
      </c>
      <c r="B13" s="10">
        <f>E13+I13</f>
        <v>0</v>
      </c>
      <c r="C13" s="3"/>
      <c r="D13" s="14" t="s">
        <v>31</v>
      </c>
      <c r="E13" s="10">
        <v>0</v>
      </c>
      <c r="F13" s="10"/>
      <c r="G13" s="3"/>
      <c r="H13" s="14" t="s">
        <v>31</v>
      </c>
      <c r="I13" s="10">
        <v>0</v>
      </c>
    </row>
    <row r="14" spans="1:9" ht="12.75">
      <c r="A14" s="14" t="s">
        <v>32</v>
      </c>
      <c r="B14" s="10">
        <f>E14+I14</f>
        <v>0</v>
      </c>
      <c r="C14" s="3"/>
      <c r="D14" s="14" t="s">
        <v>32</v>
      </c>
      <c r="E14" s="10">
        <v>0</v>
      </c>
      <c r="F14" s="10"/>
      <c r="G14" s="3"/>
      <c r="H14" s="14" t="s">
        <v>32</v>
      </c>
      <c r="I14" s="10">
        <v>0</v>
      </c>
    </row>
    <row r="15" spans="1:9" ht="12.75">
      <c r="A15" s="14" t="s">
        <v>33</v>
      </c>
      <c r="B15" s="10">
        <f>E15+I15</f>
        <v>0</v>
      </c>
      <c r="C15" s="3"/>
      <c r="D15" s="14" t="s">
        <v>33</v>
      </c>
      <c r="E15" s="10">
        <v>0</v>
      </c>
      <c r="F15" s="10"/>
      <c r="G15" s="3"/>
      <c r="H15" s="14" t="s">
        <v>33</v>
      </c>
      <c r="I15" s="10">
        <v>0</v>
      </c>
    </row>
    <row r="16" spans="1:9" ht="12.75">
      <c r="A16" s="12"/>
      <c r="B16" s="10"/>
      <c r="C16" s="3"/>
      <c r="D16" s="12"/>
      <c r="E16" s="10"/>
      <c r="F16" s="10"/>
      <c r="G16" s="3"/>
      <c r="H16" s="12"/>
      <c r="I16" s="10"/>
    </row>
    <row r="17" spans="1:9" ht="12.75">
      <c r="A17" s="13" t="s">
        <v>22</v>
      </c>
      <c r="B17" s="21">
        <f>SUM(B18:B25)</f>
        <v>4063.0920773419994</v>
      </c>
      <c r="C17" s="3"/>
      <c r="D17" s="13" t="s">
        <v>22</v>
      </c>
      <c r="E17" s="21">
        <f>SUM(E18:E25)</f>
        <v>4061.7120773419992</v>
      </c>
      <c r="F17" s="21"/>
      <c r="G17" s="3"/>
      <c r="H17" s="13" t="s">
        <v>22</v>
      </c>
      <c r="I17" s="48">
        <f>SUM(I18:I25)</f>
        <v>1.38</v>
      </c>
    </row>
    <row r="18" spans="1:9" ht="15" customHeight="1">
      <c r="A18" s="14" t="s">
        <v>34</v>
      </c>
      <c r="B18" s="21">
        <f aca="true" t="shared" si="0" ref="B18:B25">E18+I18</f>
        <v>652.36</v>
      </c>
      <c r="C18" s="3"/>
      <c r="D18" s="14" t="s">
        <v>34</v>
      </c>
      <c r="E18" s="21">
        <f>'פרוט עמלות ניהול חיצוני לתקופה'!C8+'פרוט עמלות ניהול חיצוני לתקופה'!C9+'פרוט עמלות ניהול חיצוני לתקופה'!C10+'פרוט עמלות ניהול חיצוני לתקופה'!C16+'פרוט עמלות ניהול חיצוני לתקופה'!C17+'פרוט עמלות ניהול חיצוני לתקופה'!C18+'פרוט עמלות ניהול חיצוני לתקופה'!C24+'פרוט עמלות ניהול חיצוני לתקופה'!C25</f>
        <v>652.36</v>
      </c>
      <c r="F18" s="10"/>
      <c r="G18" s="3"/>
      <c r="H18" s="14" t="s">
        <v>34</v>
      </c>
      <c r="I18" s="10">
        <v>0</v>
      </c>
    </row>
    <row r="19" spans="1:9" ht="14.25" customHeight="1">
      <c r="A19" s="14" t="s">
        <v>35</v>
      </c>
      <c r="B19" s="21">
        <f t="shared" si="0"/>
        <v>1135.0996999999998</v>
      </c>
      <c r="C19" s="3"/>
      <c r="D19" s="14" t="s">
        <v>35</v>
      </c>
      <c r="E19" s="37">
        <f>'פרוט עמלות ניהול חיצוני לתקופה'!C32-'סך התשלומים ששולמו בגין כל סוג'!E18</f>
        <v>1135.0996999999998</v>
      </c>
      <c r="F19" s="10"/>
      <c r="G19" s="3"/>
      <c r="H19" s="14" t="s">
        <v>35</v>
      </c>
      <c r="I19" s="10">
        <v>0</v>
      </c>
    </row>
    <row r="20" spans="1:9" ht="13.5" customHeight="1">
      <c r="A20" s="14" t="s">
        <v>36</v>
      </c>
      <c r="B20" s="10">
        <v>0</v>
      </c>
      <c r="C20" s="3"/>
      <c r="D20" s="14" t="s">
        <v>36</v>
      </c>
      <c r="E20" s="10">
        <v>0</v>
      </c>
      <c r="F20" s="10"/>
      <c r="G20" s="3"/>
      <c r="H20" s="14" t="s">
        <v>36</v>
      </c>
      <c r="I20" s="10">
        <v>0</v>
      </c>
    </row>
    <row r="21" spans="1:9" ht="12.75">
      <c r="A21" s="14" t="s">
        <v>37</v>
      </c>
      <c r="B21" s="10">
        <v>0</v>
      </c>
      <c r="C21" s="3"/>
      <c r="D21" s="14" t="s">
        <v>37</v>
      </c>
      <c r="E21" s="10">
        <v>0</v>
      </c>
      <c r="F21" s="10"/>
      <c r="G21" s="3"/>
      <c r="H21" s="14" t="s">
        <v>37</v>
      </c>
      <c r="I21" s="10">
        <v>0</v>
      </c>
    </row>
    <row r="22" spans="1:9" ht="12.75">
      <c r="A22" s="14" t="s">
        <v>98</v>
      </c>
      <c r="B22" s="21">
        <f t="shared" si="0"/>
        <v>240.17000000000002</v>
      </c>
      <c r="C22" s="3"/>
      <c r="D22" s="14" t="s">
        <v>38</v>
      </c>
      <c r="E22" s="10">
        <f>'פרוט עמלות ניהול חיצוני לתקופה'!C63-1.38</f>
        <v>238.79000000000002</v>
      </c>
      <c r="F22" s="10"/>
      <c r="G22" s="3"/>
      <c r="H22" s="14" t="s">
        <v>38</v>
      </c>
      <c r="I22" s="10">
        <v>1.38</v>
      </c>
    </row>
    <row r="23" spans="1:9" ht="12.75">
      <c r="A23" s="14" t="s">
        <v>99</v>
      </c>
      <c r="B23" s="21">
        <f t="shared" si="0"/>
        <v>1468.7033773419998</v>
      </c>
      <c r="C23" s="3"/>
      <c r="D23" s="14" t="s">
        <v>39</v>
      </c>
      <c r="E23" s="10">
        <f>'פרוט עמלות ניהול חיצוני לתקופה'!C68</f>
        <v>1468.7033773419998</v>
      </c>
      <c r="F23" s="10"/>
      <c r="G23" s="3"/>
      <c r="H23" s="14" t="s">
        <v>39</v>
      </c>
      <c r="I23" s="10">
        <v>0</v>
      </c>
    </row>
    <row r="24" spans="1:9" ht="14.25" customHeight="1">
      <c r="A24" s="14" t="s">
        <v>40</v>
      </c>
      <c r="B24" s="21">
        <f t="shared" si="0"/>
        <v>61.72</v>
      </c>
      <c r="C24" s="3"/>
      <c r="D24" s="14" t="s">
        <v>40</v>
      </c>
      <c r="E24" s="10">
        <f>'פרוט עמלות ניהול חיצוני לתקופה'!C48</f>
        <v>61.72</v>
      </c>
      <c r="F24" s="10"/>
      <c r="G24" s="3"/>
      <c r="H24" s="14" t="s">
        <v>40</v>
      </c>
      <c r="I24" s="10">
        <v>0</v>
      </c>
    </row>
    <row r="25" spans="1:9" ht="12.75">
      <c r="A25" s="14" t="s">
        <v>41</v>
      </c>
      <c r="B25" s="21">
        <f t="shared" si="0"/>
        <v>505.039</v>
      </c>
      <c r="C25" s="3"/>
      <c r="D25" s="14" t="s">
        <v>41</v>
      </c>
      <c r="E25" s="10">
        <f>'פרוט עמלות ניהול חיצוני לתקופה'!C49</f>
        <v>505.039</v>
      </c>
      <c r="F25" s="10"/>
      <c r="G25" s="3"/>
      <c r="H25" s="14" t="s">
        <v>41</v>
      </c>
      <c r="I25" s="10">
        <v>0</v>
      </c>
    </row>
    <row r="26" spans="1:9" ht="12.75">
      <c r="A26" s="13"/>
      <c r="B26" s="21"/>
      <c r="C26" s="3"/>
      <c r="D26" s="13"/>
      <c r="E26" s="21"/>
      <c r="F26" s="21"/>
      <c r="G26" s="3"/>
      <c r="H26" s="13"/>
      <c r="I26" s="21"/>
    </row>
    <row r="27" spans="1:9" ht="12.75">
      <c r="A27" s="13" t="s">
        <v>23</v>
      </c>
      <c r="B27" s="10">
        <f>SUM(B28:B29)</f>
        <v>0</v>
      </c>
      <c r="C27" s="3"/>
      <c r="D27" s="13" t="s">
        <v>23</v>
      </c>
      <c r="E27" s="10">
        <f>SUM(E28:E29)</f>
        <v>0</v>
      </c>
      <c r="F27" s="10"/>
      <c r="G27" s="3"/>
      <c r="H27" s="13" t="s">
        <v>23</v>
      </c>
      <c r="I27" s="10">
        <f>SUM(I28:I29)</f>
        <v>0</v>
      </c>
    </row>
    <row r="28" spans="1:9" ht="12.75">
      <c r="A28" s="14" t="s">
        <v>42</v>
      </c>
      <c r="B28" s="10">
        <f>E28+I28</f>
        <v>0</v>
      </c>
      <c r="C28" s="3"/>
      <c r="D28" s="14" t="s">
        <v>42</v>
      </c>
      <c r="E28" s="10">
        <f>J28+N28</f>
        <v>0</v>
      </c>
      <c r="F28" s="10"/>
      <c r="G28" s="3"/>
      <c r="H28" s="14" t="s">
        <v>42</v>
      </c>
      <c r="I28" s="10">
        <f>N28+R28</f>
        <v>0</v>
      </c>
    </row>
    <row r="29" spans="1:9" ht="12.75">
      <c r="A29" s="14" t="s">
        <v>43</v>
      </c>
      <c r="B29" s="10">
        <f>E29+I29</f>
        <v>0</v>
      </c>
      <c r="C29" s="3"/>
      <c r="D29" s="14" t="s">
        <v>43</v>
      </c>
      <c r="E29" s="10">
        <f>J29+N29</f>
        <v>0</v>
      </c>
      <c r="F29" s="10"/>
      <c r="G29" s="3"/>
      <c r="H29" s="14" t="s">
        <v>43</v>
      </c>
      <c r="I29" s="10">
        <f>N29+R29</f>
        <v>0</v>
      </c>
    </row>
    <row r="30" spans="1:8" ht="12.75">
      <c r="A30" s="13"/>
      <c r="D30" s="13"/>
      <c r="H30" s="13"/>
    </row>
    <row r="31" spans="1:9" ht="12.75">
      <c r="A31" s="13" t="s">
        <v>44</v>
      </c>
      <c r="B31" s="21">
        <f>B27+B17+B12+B7+B3</f>
        <v>4439.627077341999</v>
      </c>
      <c r="D31" s="13" t="s">
        <v>44</v>
      </c>
      <c r="E31" s="21">
        <f>E27+E17+E12+E7+E3</f>
        <v>4434.307077341999</v>
      </c>
      <c r="F31" s="21"/>
      <c r="H31" s="13" t="s">
        <v>44</v>
      </c>
      <c r="I31" s="21">
        <f>I27+I17+I12+I7+I3</f>
        <v>5.32</v>
      </c>
    </row>
    <row r="32" spans="1:8" ht="12.75">
      <c r="A32" s="13"/>
      <c r="D32" s="13"/>
      <c r="H32" s="13"/>
    </row>
    <row r="33" spans="1:8" ht="12.75">
      <c r="A33" s="13" t="s">
        <v>24</v>
      </c>
      <c r="D33" s="13" t="s">
        <v>24</v>
      </c>
      <c r="H33" s="13" t="s">
        <v>24</v>
      </c>
    </row>
    <row r="34" spans="1:9" ht="25.5">
      <c r="A34" s="15" t="s">
        <v>45</v>
      </c>
      <c r="B34" s="6">
        <f>B17/B37</f>
        <v>0.0018189841037652519</v>
      </c>
      <c r="D34" s="15" t="s">
        <v>45</v>
      </c>
      <c r="E34" s="6">
        <f>E17/E37</f>
        <v>0.001847505021568034</v>
      </c>
      <c r="F34" s="6"/>
      <c r="H34" s="15" t="s">
        <v>45</v>
      </c>
      <c r="I34" s="6">
        <f>I17/I37</f>
        <v>3.9171160942378655E-05</v>
      </c>
    </row>
    <row r="35" spans="1:9" ht="12.75">
      <c r="A35" s="15" t="s">
        <v>77</v>
      </c>
      <c r="B35" s="6">
        <f>B31/2257065</f>
        <v>0.0019669912374442027</v>
      </c>
      <c r="D35" s="15" t="s">
        <v>77</v>
      </c>
      <c r="E35" s="6">
        <f>E31/2224330</f>
        <v>0.0019935473051849316</v>
      </c>
      <c r="F35" s="6"/>
      <c r="H35" s="15" t="s">
        <v>25</v>
      </c>
      <c r="I35" s="6">
        <f>I31/32735</f>
        <v>0.00016251718344279824</v>
      </c>
    </row>
    <row r="36" spans="1:8" ht="12.75">
      <c r="A36" s="13"/>
      <c r="D36" s="13"/>
      <c r="H36" s="13"/>
    </row>
    <row r="37" spans="1:9" ht="12.75">
      <c r="A37" s="13" t="s">
        <v>78</v>
      </c>
      <c r="B37" s="22">
        <f>E37+I37</f>
        <v>2233715</v>
      </c>
      <c r="D37" s="13" t="s">
        <v>78</v>
      </c>
      <c r="E37" s="22">
        <v>2198485</v>
      </c>
      <c r="F37" s="22"/>
      <c r="H37" s="13" t="s">
        <v>76</v>
      </c>
      <c r="I37" s="22">
        <v>35230</v>
      </c>
    </row>
    <row r="39" spans="2:5" ht="12.75">
      <c r="B39" s="28"/>
      <c r="E39" s="2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rightToLeft="1" zoomScalePageLayoutView="0" workbookViewId="0" topLeftCell="A1">
      <selection activeCell="D25" sqref="D25:D27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52" t="s">
        <v>199</v>
      </c>
      <c r="B1" s="52"/>
      <c r="C1" s="52"/>
      <c r="D1" s="52"/>
      <c r="E1" s="52"/>
      <c r="F1" s="5"/>
      <c r="G1" s="5"/>
      <c r="H1" s="5"/>
      <c r="I1" s="5"/>
      <c r="J1" s="5"/>
      <c r="K1" s="5"/>
      <c r="L1" s="5"/>
    </row>
    <row r="2" spans="3:5" ht="51" customHeight="1">
      <c r="C2" s="1" t="s">
        <v>0</v>
      </c>
      <c r="D2" s="1"/>
      <c r="E2" s="8"/>
    </row>
    <row r="3" spans="1:6" s="2" customFormat="1" ht="12.75">
      <c r="A3" s="3"/>
      <c r="B3" s="3" t="s">
        <v>46</v>
      </c>
      <c r="D3" s="9"/>
      <c r="E3" s="9"/>
      <c r="F3" s="9"/>
    </row>
    <row r="4" spans="1:6" s="2" customFormat="1" ht="12.75">
      <c r="A4" s="3"/>
      <c r="B4" s="3" t="s">
        <v>3</v>
      </c>
      <c r="C4" s="10">
        <f>SUM(C5:C5)</f>
        <v>10.71</v>
      </c>
      <c r="D4" s="9"/>
      <c r="E4" s="9"/>
      <c r="F4" s="9"/>
    </row>
    <row r="5" spans="2:6" s="2" customFormat="1" ht="12.75">
      <c r="B5" s="4" t="s">
        <v>65</v>
      </c>
      <c r="C5" s="9">
        <v>10.71</v>
      </c>
      <c r="D5" s="9"/>
      <c r="E5" s="9"/>
      <c r="F5" s="9"/>
    </row>
    <row r="6" spans="1:6" s="2" customFormat="1" ht="12.75">
      <c r="A6" s="3"/>
      <c r="B6" s="3" t="s">
        <v>4</v>
      </c>
      <c r="C6" s="10">
        <f>SUM(C7:C9)</f>
        <v>320.57499999999993</v>
      </c>
      <c r="D6" s="9"/>
      <c r="E6" s="9"/>
      <c r="F6" s="9"/>
    </row>
    <row r="7" spans="1:6" s="2" customFormat="1" ht="12.75">
      <c r="A7" s="3"/>
      <c r="B7" s="2" t="s">
        <v>66</v>
      </c>
      <c r="C7" s="11">
        <f>185.56-96.92+40</f>
        <v>128.64</v>
      </c>
      <c r="D7" s="9"/>
      <c r="E7" s="9"/>
      <c r="F7" s="9"/>
    </row>
    <row r="8" spans="1:6" ht="12.75">
      <c r="A8" s="1"/>
      <c r="B8" s="2" t="s">
        <v>62</v>
      </c>
      <c r="C8" s="9">
        <f>46.675+16.54</f>
        <v>63.214999999999996</v>
      </c>
      <c r="D8" s="9"/>
      <c r="E8" s="9"/>
      <c r="F8" s="9"/>
    </row>
    <row r="9" spans="1:6" ht="12.75">
      <c r="A9" s="1"/>
      <c r="B9" s="2" t="s">
        <v>147</v>
      </c>
      <c r="C9" s="9">
        <f>321.44-191.86-0.86</f>
        <v>128.71999999999997</v>
      </c>
      <c r="D9" s="9"/>
      <c r="E9" s="9"/>
      <c r="F9" s="9"/>
    </row>
    <row r="10" spans="1:6" ht="12.75">
      <c r="A10" s="1"/>
      <c r="B10" s="1" t="s">
        <v>5</v>
      </c>
      <c r="C10" s="10">
        <f>C6+C4</f>
        <v>331.2849999999999</v>
      </c>
      <c r="D10" s="9"/>
      <c r="E10" s="9"/>
      <c r="F10" s="9"/>
    </row>
    <row r="11" spans="1:6" s="2" customFormat="1" ht="12.75">
      <c r="A11" s="3"/>
      <c r="B11" s="1"/>
      <c r="C11" s="10"/>
      <c r="D11" s="9"/>
      <c r="E11" s="9"/>
      <c r="F11" s="9"/>
    </row>
    <row r="12" spans="1:6" s="2" customFormat="1" ht="12.75">
      <c r="A12" s="3"/>
      <c r="B12" s="3" t="s">
        <v>6</v>
      </c>
      <c r="C12" s="9"/>
      <c r="D12" s="9"/>
      <c r="E12" s="9"/>
      <c r="F12" s="9"/>
    </row>
    <row r="13" spans="2:6" s="2" customFormat="1" ht="12.75">
      <c r="B13" s="3" t="s">
        <v>3</v>
      </c>
      <c r="C13" s="10">
        <f>SUM(C14:C16)</f>
        <v>0</v>
      </c>
      <c r="D13" s="9"/>
      <c r="E13" s="9"/>
      <c r="F13" s="9"/>
    </row>
    <row r="14" spans="2:6" s="2" customFormat="1" ht="12.75">
      <c r="B14" s="2" t="s">
        <v>7</v>
      </c>
      <c r="C14" s="9">
        <v>0</v>
      </c>
      <c r="D14" s="9"/>
      <c r="E14" s="9"/>
      <c r="F14" s="9"/>
    </row>
    <row r="15" spans="2:6" s="2" customFormat="1" ht="12.75">
      <c r="B15" s="2" t="s">
        <v>8</v>
      </c>
      <c r="C15" s="9">
        <v>0</v>
      </c>
      <c r="D15" s="9"/>
      <c r="E15" s="9"/>
      <c r="F15" s="9"/>
    </row>
    <row r="16" spans="1:6" s="2" customFormat="1" ht="12.75">
      <c r="A16" s="3"/>
      <c r="B16" s="2" t="s">
        <v>9</v>
      </c>
      <c r="C16" s="9">
        <v>0</v>
      </c>
      <c r="D16" s="9"/>
      <c r="E16" s="9"/>
      <c r="F16" s="9"/>
    </row>
    <row r="17" spans="2:6" ht="12.75">
      <c r="B17" s="3" t="s">
        <v>4</v>
      </c>
      <c r="C17" s="10">
        <f>C18+C19</f>
        <v>44.34</v>
      </c>
      <c r="D17" s="9"/>
      <c r="E17" s="9"/>
      <c r="F17" s="9"/>
    </row>
    <row r="18" spans="2:6" s="2" customFormat="1" ht="12.75">
      <c r="B18" s="2" t="s">
        <v>66</v>
      </c>
      <c r="C18" s="9">
        <v>22.89</v>
      </c>
      <c r="D18" s="9"/>
      <c r="E18" s="9"/>
      <c r="F18" s="9"/>
    </row>
    <row r="19" spans="2:6" s="2" customFormat="1" ht="12.75">
      <c r="B19" s="2" t="s">
        <v>198</v>
      </c>
      <c r="C19" s="9">
        <f>44.34-22.89</f>
        <v>21.450000000000003</v>
      </c>
      <c r="D19" s="9"/>
      <c r="E19" s="9"/>
      <c r="F19" s="9"/>
    </row>
    <row r="20" spans="1:6" ht="12.75">
      <c r="A20" s="1"/>
      <c r="B20" s="3" t="s">
        <v>10</v>
      </c>
      <c r="C20" s="10">
        <f>C17+C13</f>
        <v>44.34</v>
      </c>
      <c r="D20" s="9"/>
      <c r="E20" s="9"/>
      <c r="F20" s="9"/>
    </row>
    <row r="21" spans="1:6" ht="12.75">
      <c r="A21" s="1"/>
      <c r="B21" s="3"/>
      <c r="C21" s="10"/>
      <c r="D21" s="9"/>
      <c r="E21" s="9"/>
      <c r="F21" s="9"/>
    </row>
    <row r="22" spans="2:6" ht="12.75">
      <c r="B22" s="1" t="s">
        <v>11</v>
      </c>
      <c r="C22" s="9"/>
      <c r="D22" s="9"/>
      <c r="E22" s="9"/>
      <c r="F22" s="9"/>
    </row>
    <row r="23" spans="2:6" ht="12.75">
      <c r="B23" s="4" t="s">
        <v>48</v>
      </c>
      <c r="C23" s="9">
        <v>0</v>
      </c>
      <c r="D23" s="9"/>
      <c r="E23" s="9"/>
      <c r="F23" s="9"/>
    </row>
    <row r="24" spans="1:6" ht="12.75">
      <c r="A24" s="1"/>
      <c r="B24" s="4" t="s">
        <v>49</v>
      </c>
      <c r="C24" s="11">
        <v>0</v>
      </c>
      <c r="D24" s="9"/>
      <c r="E24" s="9"/>
      <c r="F24" s="9"/>
    </row>
    <row r="25" spans="1:6" ht="12.75">
      <c r="A25" s="1"/>
      <c r="B25" s="7" t="s">
        <v>9</v>
      </c>
      <c r="C25" s="35">
        <v>0</v>
      </c>
      <c r="D25" s="9"/>
      <c r="E25" s="9"/>
      <c r="F25" s="9"/>
    </row>
    <row r="26" spans="1:6" s="2" customFormat="1" ht="12.75">
      <c r="A26" s="3"/>
      <c r="B26" s="1" t="s">
        <v>47</v>
      </c>
      <c r="C26" s="10">
        <f>SUM(C23:C25)</f>
        <v>0</v>
      </c>
      <c r="D26" s="9"/>
      <c r="E26" s="9"/>
      <c r="F26" s="9"/>
    </row>
    <row r="27" spans="2:6" s="2" customFormat="1" ht="12.75">
      <c r="B27" s="1"/>
      <c r="C27" s="10"/>
      <c r="D27" s="9"/>
      <c r="E27" s="9"/>
      <c r="F27" s="9"/>
    </row>
    <row r="28" spans="2:6" s="2" customFormat="1" ht="12.75">
      <c r="B28" s="3" t="s">
        <v>51</v>
      </c>
      <c r="C28" s="9"/>
      <c r="D28" s="9"/>
      <c r="E28" s="9"/>
      <c r="F28" s="9"/>
    </row>
    <row r="29" spans="2:6" s="2" customFormat="1" ht="12.75">
      <c r="B29" s="4" t="s">
        <v>48</v>
      </c>
      <c r="C29" s="9">
        <v>0</v>
      </c>
      <c r="D29" s="9"/>
      <c r="E29" s="9"/>
      <c r="F29" s="9"/>
    </row>
    <row r="30" spans="1:6" ht="12.75">
      <c r="A30" s="1"/>
      <c r="B30" s="4" t="s">
        <v>49</v>
      </c>
      <c r="C30" s="9">
        <v>0</v>
      </c>
      <c r="D30" s="9"/>
      <c r="E30" s="9"/>
      <c r="F30" s="9"/>
    </row>
    <row r="31" spans="1:6" ht="12.75">
      <c r="A31" s="1"/>
      <c r="B31" s="2" t="s">
        <v>9</v>
      </c>
      <c r="C31" s="9">
        <v>0</v>
      </c>
      <c r="D31" s="9"/>
      <c r="E31" s="9"/>
      <c r="F31" s="9"/>
    </row>
    <row r="32" spans="1:6" ht="12.75">
      <c r="A32" s="1"/>
      <c r="B32" s="1" t="s">
        <v>50</v>
      </c>
      <c r="C32" s="10">
        <f>SUM(C29:C31)</f>
        <v>0</v>
      </c>
      <c r="D32" s="9"/>
      <c r="E32" s="9"/>
      <c r="F32" s="9"/>
    </row>
    <row r="33" spans="1:6" ht="12.75">
      <c r="A33" s="1"/>
      <c r="B33" s="1"/>
      <c r="C33" s="10"/>
      <c r="D33" s="9"/>
      <c r="E33" s="9"/>
      <c r="F33" s="9"/>
    </row>
    <row r="34" spans="1:6" ht="12.75">
      <c r="A34" s="1"/>
      <c r="B34" s="3" t="s">
        <v>52</v>
      </c>
      <c r="C34" s="10"/>
      <c r="D34" s="9"/>
      <c r="E34" s="9"/>
      <c r="F34" s="9"/>
    </row>
    <row r="35" spans="1:6" ht="12.75">
      <c r="A35" s="1"/>
      <c r="B35" s="4" t="s">
        <v>48</v>
      </c>
      <c r="C35" s="11">
        <v>0</v>
      </c>
      <c r="D35" s="9"/>
      <c r="E35" s="9"/>
      <c r="F35" s="9"/>
    </row>
    <row r="36" spans="1:6" ht="12.75">
      <c r="A36" s="1"/>
      <c r="B36" s="4" t="s">
        <v>49</v>
      </c>
      <c r="C36" s="11">
        <v>0</v>
      </c>
      <c r="D36" s="9"/>
      <c r="E36" s="9"/>
      <c r="F36" s="9"/>
    </row>
    <row r="37" spans="1:6" ht="12.75">
      <c r="A37" s="1"/>
      <c r="B37" s="2" t="s">
        <v>9</v>
      </c>
      <c r="C37" s="11">
        <v>0</v>
      </c>
      <c r="D37" s="9"/>
      <c r="E37" s="9"/>
      <c r="F37" s="9"/>
    </row>
    <row r="38" spans="1:6" ht="12.75">
      <c r="A38" s="1"/>
      <c r="B38" s="1" t="s">
        <v>53</v>
      </c>
      <c r="C38" s="10">
        <f>SUM(C35:C37)</f>
        <v>0</v>
      </c>
      <c r="D38" s="9"/>
      <c r="E38" s="9"/>
      <c r="F38" s="9"/>
    </row>
    <row r="39" spans="1:6" ht="12.75">
      <c r="A39" s="1"/>
      <c r="B39" s="1"/>
      <c r="C39" s="10"/>
      <c r="D39" s="9"/>
      <c r="E39" s="9"/>
      <c r="F39" s="9"/>
    </row>
    <row r="40" spans="1:6" ht="12.75">
      <c r="A40" s="1"/>
      <c r="B40" s="4" t="s">
        <v>48</v>
      </c>
      <c r="C40" s="11">
        <v>0</v>
      </c>
      <c r="D40" s="9"/>
      <c r="E40" s="9"/>
      <c r="F40" s="9"/>
    </row>
    <row r="41" spans="1:6" ht="12.75">
      <c r="A41" s="1"/>
      <c r="B41" s="4" t="s">
        <v>49</v>
      </c>
      <c r="C41" s="11">
        <v>0</v>
      </c>
      <c r="D41" s="9"/>
      <c r="E41" s="9"/>
      <c r="F41" s="9"/>
    </row>
    <row r="42" spans="1:6" ht="12.75">
      <c r="A42" s="1"/>
      <c r="B42" s="2" t="s">
        <v>9</v>
      </c>
      <c r="C42" s="11">
        <v>0</v>
      </c>
      <c r="D42" s="9"/>
      <c r="E42" s="9"/>
      <c r="F42" s="9"/>
    </row>
    <row r="43" spans="1:6" s="2" customFormat="1" ht="12.75">
      <c r="A43" s="3"/>
      <c r="B43" s="1" t="s">
        <v>54</v>
      </c>
      <c r="C43" s="10">
        <f>SUM(C40:C42)</f>
        <v>0</v>
      </c>
      <c r="D43" s="9"/>
      <c r="E43" s="9"/>
      <c r="F43" s="9"/>
    </row>
    <row r="44" spans="1:6" s="2" customFormat="1" ht="12.75">
      <c r="A44" s="3"/>
      <c r="B44" s="1"/>
      <c r="C44" s="10"/>
      <c r="D44" s="9"/>
      <c r="E44" s="9"/>
      <c r="F44" s="9"/>
    </row>
    <row r="45" spans="2:6" ht="12.75">
      <c r="B45" s="3" t="s">
        <v>55</v>
      </c>
      <c r="C45" s="10">
        <f>C10+C20+C26+C32+C38+C43</f>
        <v>375.6249999999999</v>
      </c>
      <c r="D45" s="9"/>
      <c r="E45" s="9"/>
      <c r="F45" s="9"/>
    </row>
    <row r="46" spans="2:6" ht="12.75">
      <c r="B46" s="3" t="s">
        <v>75</v>
      </c>
      <c r="C46" s="22">
        <f>'סך התשלומים ששולמו בגין כל סוג'!B37</f>
        <v>2233715</v>
      </c>
      <c r="D46" s="9"/>
      <c r="E46" s="9"/>
      <c r="F46" s="9"/>
    </row>
    <row r="47" spans="4:6" ht="12.75">
      <c r="D47" s="9"/>
      <c r="E47" s="9"/>
      <c r="F47" s="9"/>
    </row>
    <row r="48" spans="3:6" ht="12.75">
      <c r="C48" s="2"/>
      <c r="D48" s="9"/>
      <c r="E48" s="9"/>
      <c r="F48" s="9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7"/>
  <sheetViews>
    <sheetView rightToLeft="1" zoomScalePageLayoutView="0" workbookViewId="0" topLeftCell="A1">
      <selection activeCell="D24" sqref="D24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23.00390625" style="0" customWidth="1"/>
    <col min="5" max="5" width="33.7109375" style="0" customWidth="1"/>
    <col min="6" max="6" width="11.28125" style="47" bestFit="1" customWidth="1"/>
  </cols>
  <sheetData>
    <row r="1" spans="1:6" s="2" customFormat="1" ht="12.75">
      <c r="A1" s="52" t="s">
        <v>199</v>
      </c>
      <c r="B1" s="52"/>
      <c r="C1" s="52"/>
      <c r="D1" s="52"/>
      <c r="E1" s="52"/>
      <c r="F1" s="28"/>
    </row>
    <row r="2" spans="3:6" s="2" customFormat="1" ht="49.5" customHeight="1">
      <c r="C2" s="3" t="s">
        <v>0</v>
      </c>
      <c r="D2" s="3"/>
      <c r="E2" s="8"/>
      <c r="F2" s="28"/>
    </row>
    <row r="3" spans="1:6" s="2" customFormat="1" ht="12.75">
      <c r="A3" s="3"/>
      <c r="B3" s="3" t="s">
        <v>14</v>
      </c>
      <c r="F3" s="28"/>
    </row>
    <row r="4" spans="1:7" s="2" customFormat="1" ht="12.75">
      <c r="A4" s="3"/>
      <c r="B4" s="2" t="s">
        <v>150</v>
      </c>
      <c r="C4" s="28">
        <v>8.58</v>
      </c>
      <c r="F4" s="28"/>
      <c r="G4" s="40"/>
    </row>
    <row r="5" spans="2:7" s="2" customFormat="1" ht="12" customHeight="1">
      <c r="B5" s="34" t="s">
        <v>70</v>
      </c>
      <c r="C5" s="28">
        <v>5.7915</v>
      </c>
      <c r="D5" s="38"/>
      <c r="E5" s="11"/>
      <c r="F5" s="28"/>
      <c r="G5" s="40"/>
    </row>
    <row r="6" spans="2:7" s="2" customFormat="1" ht="12" customHeight="1">
      <c r="B6" s="34" t="s">
        <v>79</v>
      </c>
      <c r="C6" s="28">
        <v>59.67</v>
      </c>
      <c r="D6" s="38"/>
      <c r="E6" s="11"/>
      <c r="F6" s="28"/>
      <c r="G6" s="40"/>
    </row>
    <row r="7" spans="2:7" s="2" customFormat="1" ht="12" customHeight="1">
      <c r="B7" s="34" t="s">
        <v>80</v>
      </c>
      <c r="C7" s="28">
        <v>69.88</v>
      </c>
      <c r="D7" s="38"/>
      <c r="E7" s="11"/>
      <c r="F7" s="28"/>
      <c r="G7" s="40"/>
    </row>
    <row r="8" spans="2:7" s="2" customFormat="1" ht="12" customHeight="1">
      <c r="B8" s="34" t="s">
        <v>81</v>
      </c>
      <c r="C8" s="28">
        <v>65.92</v>
      </c>
      <c r="D8" s="38"/>
      <c r="E8" s="11"/>
      <c r="F8" s="28"/>
      <c r="G8" s="40"/>
    </row>
    <row r="9" spans="1:7" ht="12.75">
      <c r="A9" s="1"/>
      <c r="B9" s="34" t="s">
        <v>67</v>
      </c>
      <c r="C9" s="28">
        <v>15.21</v>
      </c>
      <c r="D9" s="38"/>
      <c r="E9" s="11"/>
      <c r="G9" s="40"/>
    </row>
    <row r="10" spans="1:7" s="2" customFormat="1" ht="12.75">
      <c r="A10" s="3"/>
      <c r="B10" s="34" t="s">
        <v>82</v>
      </c>
      <c r="C10" s="28">
        <v>185.06</v>
      </c>
      <c r="D10" s="38"/>
      <c r="E10" s="11"/>
      <c r="F10" s="28"/>
      <c r="G10" s="40"/>
    </row>
    <row r="11" spans="2:7" s="2" customFormat="1" ht="12.75">
      <c r="B11" s="34" t="s">
        <v>83</v>
      </c>
      <c r="C11" s="28">
        <v>56.03</v>
      </c>
      <c r="D11" s="38"/>
      <c r="E11" s="11"/>
      <c r="F11" s="28"/>
      <c r="G11" s="40"/>
    </row>
    <row r="12" spans="2:7" s="2" customFormat="1" ht="12.75">
      <c r="B12" s="34" t="s">
        <v>84</v>
      </c>
      <c r="C12" s="28">
        <v>26.85</v>
      </c>
      <c r="D12" s="38"/>
      <c r="E12" s="11"/>
      <c r="F12" s="28"/>
      <c r="G12" s="40"/>
    </row>
    <row r="13" spans="2:7" s="2" customFormat="1" ht="14.25">
      <c r="B13" s="36" t="s">
        <v>85</v>
      </c>
      <c r="C13" s="28">
        <v>49.11</v>
      </c>
      <c r="D13" s="38"/>
      <c r="E13" s="11"/>
      <c r="F13" s="28"/>
      <c r="G13" s="40"/>
    </row>
    <row r="14" spans="1:7" s="2" customFormat="1" ht="12.75">
      <c r="A14" s="3"/>
      <c r="B14" s="34" t="s">
        <v>86</v>
      </c>
      <c r="C14" s="28">
        <v>119.95</v>
      </c>
      <c r="D14" s="38"/>
      <c r="E14" s="11"/>
      <c r="F14" s="28"/>
      <c r="G14" s="40"/>
    </row>
    <row r="15" spans="1:7" s="2" customFormat="1" ht="12.75">
      <c r="A15" s="3"/>
      <c r="B15" s="34" t="s">
        <v>87</v>
      </c>
      <c r="C15" s="28">
        <v>62.36</v>
      </c>
      <c r="D15" s="38"/>
      <c r="E15" s="11"/>
      <c r="F15" s="28"/>
      <c r="G15" s="40"/>
    </row>
    <row r="16" spans="2:7" s="2" customFormat="1" ht="12.75">
      <c r="B16" s="34" t="s">
        <v>121</v>
      </c>
      <c r="C16" s="28">
        <v>10.59</v>
      </c>
      <c r="D16" s="38"/>
      <c r="E16" s="11"/>
      <c r="F16" s="28"/>
      <c r="G16" s="40"/>
    </row>
    <row r="17" spans="2:7" s="2" customFormat="1" ht="12.75">
      <c r="B17" s="34" t="s">
        <v>88</v>
      </c>
      <c r="C17" s="28">
        <v>22.22</v>
      </c>
      <c r="D17" s="38"/>
      <c r="E17" s="11"/>
      <c r="F17" s="28"/>
      <c r="G17" s="40"/>
    </row>
    <row r="18" spans="1:7" s="2" customFormat="1" ht="12.75">
      <c r="A18" s="3"/>
      <c r="B18" s="17" t="s">
        <v>89</v>
      </c>
      <c r="C18" s="28">
        <v>220.48</v>
      </c>
      <c r="D18" s="38"/>
      <c r="E18" s="11"/>
      <c r="F18" s="28"/>
      <c r="G18" s="40"/>
    </row>
    <row r="19" spans="1:7" s="2" customFormat="1" ht="12.75">
      <c r="A19" s="3"/>
      <c r="B19" s="17" t="s">
        <v>90</v>
      </c>
      <c r="C19" s="28">
        <v>122.72</v>
      </c>
      <c r="D19" s="38"/>
      <c r="E19" s="11"/>
      <c r="F19" s="28"/>
      <c r="G19" s="40"/>
    </row>
    <row r="20" spans="1:7" s="2" customFormat="1" ht="12.75">
      <c r="A20" s="3"/>
      <c r="B20" s="17" t="s">
        <v>91</v>
      </c>
      <c r="C20" s="28">
        <v>62.53</v>
      </c>
      <c r="D20" s="38"/>
      <c r="E20" s="11"/>
      <c r="F20" s="28"/>
      <c r="G20" s="40"/>
    </row>
    <row r="21" spans="1:7" s="2" customFormat="1" ht="14.25">
      <c r="A21" s="3"/>
      <c r="B21" s="36" t="s">
        <v>92</v>
      </c>
      <c r="C21" s="28">
        <v>139.52</v>
      </c>
      <c r="D21" s="38"/>
      <c r="E21" s="11"/>
      <c r="F21" s="28"/>
      <c r="G21" s="40"/>
    </row>
    <row r="22" spans="1:7" s="2" customFormat="1" ht="14.25">
      <c r="A22" s="3"/>
      <c r="B22" s="36" t="s">
        <v>93</v>
      </c>
      <c r="C22" s="28">
        <v>47.7</v>
      </c>
      <c r="D22" s="38"/>
      <c r="E22" s="11"/>
      <c r="F22" s="28"/>
      <c r="G22" s="40"/>
    </row>
    <row r="23" spans="1:7" s="2" customFormat="1" ht="14.25">
      <c r="A23" s="3"/>
      <c r="B23" s="36" t="s">
        <v>94</v>
      </c>
      <c r="C23" s="28">
        <v>57.8</v>
      </c>
      <c r="D23" s="38"/>
      <c r="E23" s="11"/>
      <c r="F23" s="28"/>
      <c r="G23" s="40"/>
    </row>
    <row r="24" spans="1:7" s="2" customFormat="1" ht="14.25">
      <c r="A24" s="3"/>
      <c r="B24" s="36" t="s">
        <v>95</v>
      </c>
      <c r="C24" s="28">
        <v>34.58</v>
      </c>
      <c r="D24" s="38"/>
      <c r="E24" s="11"/>
      <c r="F24" s="28"/>
      <c r="G24" s="40"/>
    </row>
    <row r="25" spans="1:7" s="2" customFormat="1" ht="12.75">
      <c r="A25" s="3"/>
      <c r="B25" s="41" t="s">
        <v>96</v>
      </c>
      <c r="C25" s="32">
        <v>98.3</v>
      </c>
      <c r="D25" s="44"/>
      <c r="E25" s="11"/>
      <c r="F25" s="28"/>
      <c r="G25" s="40"/>
    </row>
    <row r="26" spans="1:7" s="2" customFormat="1" ht="12.75">
      <c r="A26" s="3"/>
      <c r="B26" s="45" t="s">
        <v>135</v>
      </c>
      <c r="C26" s="32">
        <v>19.48</v>
      </c>
      <c r="D26" s="46"/>
      <c r="E26" s="11"/>
      <c r="F26" s="28"/>
      <c r="G26" s="40"/>
    </row>
    <row r="27" spans="1:7" s="2" customFormat="1" ht="12.75">
      <c r="A27" s="3"/>
      <c r="B27" t="s">
        <v>136</v>
      </c>
      <c r="C27" s="32">
        <v>78.7</v>
      </c>
      <c r="D27" s="46"/>
      <c r="E27" s="11"/>
      <c r="F27" s="28"/>
      <c r="G27" s="40"/>
    </row>
    <row r="28" spans="1:7" s="2" customFormat="1" ht="12.75">
      <c r="A28" s="3"/>
      <c r="B28" s="49" t="s">
        <v>157</v>
      </c>
      <c r="C28" s="32">
        <v>26.12</v>
      </c>
      <c r="D28" s="46"/>
      <c r="E28" s="11"/>
      <c r="F28" s="28"/>
      <c r="G28" s="40"/>
    </row>
    <row r="29" spans="1:7" s="2" customFormat="1" ht="12.75">
      <c r="A29" s="3"/>
      <c r="B29" s="17" t="s">
        <v>148</v>
      </c>
      <c r="C29" s="32">
        <v>61.23</v>
      </c>
      <c r="D29" s="46"/>
      <c r="E29" s="11"/>
      <c r="F29" s="28"/>
      <c r="G29" s="40"/>
    </row>
    <row r="30" spans="1:6" s="2" customFormat="1" ht="12.75">
      <c r="A30" s="3"/>
      <c r="B30" s="50" t="s">
        <v>149</v>
      </c>
      <c r="C30" s="32">
        <v>12.5</v>
      </c>
      <c r="D30" s="32"/>
      <c r="E30" s="11"/>
      <c r="F30" s="28"/>
    </row>
    <row r="31" spans="1:6" s="2" customFormat="1" ht="12.75">
      <c r="A31" s="3"/>
      <c r="B31" s="51" t="s">
        <v>204</v>
      </c>
      <c r="C31" s="32">
        <f>15.62*3.11</f>
        <v>48.578199999999995</v>
      </c>
      <c r="D31" s="32"/>
      <c r="E31" s="11"/>
      <c r="F31" s="28"/>
    </row>
    <row r="32" spans="2:6" s="2" customFormat="1" ht="12.75">
      <c r="B32" s="1" t="s">
        <v>1</v>
      </c>
      <c r="C32" s="37">
        <f>SUM(C4:C31)</f>
        <v>1787.4596999999999</v>
      </c>
      <c r="D32" s="6"/>
      <c r="F32" s="28"/>
    </row>
    <row r="33" spans="2:6" s="2" customFormat="1" ht="12.75">
      <c r="B33" s="1"/>
      <c r="C33" s="10"/>
      <c r="D33" s="6"/>
      <c r="F33" s="28"/>
    </row>
    <row r="34" spans="2:6" s="2" customFormat="1" ht="12.75">
      <c r="B34" s="3" t="s">
        <v>15</v>
      </c>
      <c r="C34" s="9"/>
      <c r="D34" s="6"/>
      <c r="F34" s="28"/>
    </row>
    <row r="35" spans="1:6" s="2" customFormat="1" ht="12.75">
      <c r="A35" s="3"/>
      <c r="B35" s="2" t="s">
        <v>12</v>
      </c>
      <c r="C35" s="9">
        <v>0</v>
      </c>
      <c r="D35" s="6"/>
      <c r="F35" s="28"/>
    </row>
    <row r="36" spans="2:6" s="2" customFormat="1" ht="12.75">
      <c r="B36" s="2" t="s">
        <v>13</v>
      </c>
      <c r="C36" s="9">
        <v>0</v>
      </c>
      <c r="D36" s="28"/>
      <c r="E36" s="28"/>
      <c r="F36" s="28"/>
    </row>
    <row r="37" spans="2:6" s="2" customFormat="1" ht="12.75">
      <c r="B37" s="2" t="s">
        <v>9</v>
      </c>
      <c r="C37" s="9">
        <v>0</v>
      </c>
      <c r="D37" s="28"/>
      <c r="E37" s="28"/>
      <c r="F37" s="28"/>
    </row>
    <row r="38" spans="2:6" s="2" customFormat="1" ht="12.75">
      <c r="B38" s="3" t="s">
        <v>2</v>
      </c>
      <c r="C38" s="10">
        <f>SUM(C35:C37)</f>
        <v>0</v>
      </c>
      <c r="D38" s="28"/>
      <c r="E38" s="28"/>
      <c r="F38" s="28"/>
    </row>
    <row r="39" spans="2:6" s="2" customFormat="1" ht="12.75">
      <c r="B39" s="3"/>
      <c r="C39" s="10"/>
      <c r="D39" s="28"/>
      <c r="E39" s="28"/>
      <c r="F39" s="28"/>
    </row>
    <row r="40" spans="1:6" s="2" customFormat="1" ht="12.75">
      <c r="A40" s="3"/>
      <c r="B40" s="3" t="s">
        <v>16</v>
      </c>
      <c r="C40" s="9"/>
      <c r="D40" s="28"/>
      <c r="E40" s="28"/>
      <c r="F40" s="28"/>
    </row>
    <row r="41" spans="1:6" s="2" customFormat="1" ht="12.75">
      <c r="A41" s="3"/>
      <c r="B41" s="2" t="s">
        <v>12</v>
      </c>
      <c r="C41" s="9">
        <v>0</v>
      </c>
      <c r="D41" s="28"/>
      <c r="E41" s="28"/>
      <c r="F41" s="28"/>
    </row>
    <row r="42" spans="1:6" s="2" customFormat="1" ht="12.75">
      <c r="A42" s="3"/>
      <c r="B42" s="2" t="s">
        <v>13</v>
      </c>
      <c r="C42" s="9">
        <v>0</v>
      </c>
      <c r="D42" s="28"/>
      <c r="E42" s="28"/>
      <c r="F42" s="28"/>
    </row>
    <row r="43" spans="1:6" s="2" customFormat="1" ht="12.75">
      <c r="A43" s="3"/>
      <c r="B43" s="2" t="s">
        <v>9</v>
      </c>
      <c r="C43" s="9">
        <v>0</v>
      </c>
      <c r="D43" s="28"/>
      <c r="E43" s="28"/>
      <c r="F43" s="28"/>
    </row>
    <row r="44" spans="1:6" s="2" customFormat="1" ht="12.75">
      <c r="A44" s="3"/>
      <c r="B44" s="3" t="s">
        <v>56</v>
      </c>
      <c r="C44" s="10">
        <f>SUM(C41:C43)</f>
        <v>0</v>
      </c>
      <c r="D44" s="28"/>
      <c r="E44" s="28"/>
      <c r="F44" s="28"/>
    </row>
    <row r="45" spans="1:6" s="2" customFormat="1" ht="12.75">
      <c r="A45" s="3"/>
      <c r="B45" s="3"/>
      <c r="C45" s="10"/>
      <c r="D45" s="28"/>
      <c r="E45" s="28"/>
      <c r="F45" s="28"/>
    </row>
    <row r="46" spans="1:6" s="2" customFormat="1" ht="12.75">
      <c r="A46" s="3"/>
      <c r="B46" s="3" t="s">
        <v>57</v>
      </c>
      <c r="C46" s="9"/>
      <c r="D46" s="28"/>
      <c r="E46" s="28"/>
      <c r="F46" s="28"/>
    </row>
    <row r="47" spans="1:6" s="2" customFormat="1" ht="12.75">
      <c r="A47" s="3"/>
      <c r="B47" s="3" t="s">
        <v>58</v>
      </c>
      <c r="C47" s="10">
        <f>SUM(C48:C48)</f>
        <v>61.72</v>
      </c>
      <c r="D47" s="28"/>
      <c r="E47" s="28"/>
      <c r="F47" s="28"/>
    </row>
    <row r="48" spans="1:6" s="2" customFormat="1" ht="12.75">
      <c r="A48" s="3"/>
      <c r="B48" s="4" t="s">
        <v>71</v>
      </c>
      <c r="C48" s="9">
        <f>31.09+14.92+15.71</f>
        <v>61.72</v>
      </c>
      <c r="D48" s="28"/>
      <c r="E48" s="28"/>
      <c r="F48" s="28"/>
    </row>
    <row r="49" spans="1:6" s="2" customFormat="1" ht="12.75">
      <c r="A49" s="3"/>
      <c r="B49" s="3" t="s">
        <v>59</v>
      </c>
      <c r="C49" s="10">
        <f>SUM(C50:C57)</f>
        <v>505.039</v>
      </c>
      <c r="D49" s="28"/>
      <c r="E49" s="30"/>
      <c r="F49" s="28"/>
    </row>
    <row r="50" spans="1:6" s="2" customFormat="1" ht="12.75">
      <c r="A50" s="3"/>
      <c r="B50" s="17" t="s">
        <v>72</v>
      </c>
      <c r="C50" s="9">
        <f>19.78+20.36+21.1+19.51</f>
        <v>80.75</v>
      </c>
      <c r="D50" s="28"/>
      <c r="E50" s="28"/>
      <c r="F50" s="28"/>
    </row>
    <row r="51" spans="1:6" s="2" customFormat="1" ht="12.75">
      <c r="A51" s="3"/>
      <c r="B51" s="17" t="s">
        <v>68</v>
      </c>
      <c r="C51" s="9">
        <f>49.52+25.86+24.669</f>
        <v>100.04899999999999</v>
      </c>
      <c r="D51" s="28"/>
      <c r="E51" s="28"/>
      <c r="F51" s="28"/>
    </row>
    <row r="52" spans="1:6" s="2" customFormat="1" ht="12.75">
      <c r="A52" s="3"/>
      <c r="B52" s="17" t="s">
        <v>73</v>
      </c>
      <c r="C52" s="9">
        <f>22.41+25.17+27.7+26.82</f>
        <v>102.1</v>
      </c>
      <c r="D52" s="28"/>
      <c r="E52" s="28"/>
      <c r="F52" s="28"/>
    </row>
    <row r="53" spans="1:6" s="2" customFormat="1" ht="12.75">
      <c r="A53" s="3"/>
      <c r="B53" s="17" t="s">
        <v>151</v>
      </c>
      <c r="C53" s="9">
        <f>7.54+7.35+7.3+13.08</f>
        <v>35.27</v>
      </c>
      <c r="D53" s="28"/>
      <c r="E53" s="28"/>
      <c r="F53" s="28"/>
    </row>
    <row r="54" spans="1:6" s="2" customFormat="1" ht="12.75">
      <c r="A54" s="3"/>
      <c r="B54" s="17" t="s">
        <v>152</v>
      </c>
      <c r="C54" s="9">
        <f>42.85+10.1+18.02</f>
        <v>70.97</v>
      </c>
      <c r="D54" s="28"/>
      <c r="E54" s="28"/>
      <c r="F54" s="28"/>
    </row>
    <row r="55" spans="1:6" s="2" customFormat="1" ht="12.75">
      <c r="A55" s="3"/>
      <c r="B55" s="17" t="s">
        <v>74</v>
      </c>
      <c r="C55" s="9">
        <f>8.28+9.23+9.1+8.8</f>
        <v>35.41</v>
      </c>
      <c r="D55" s="28"/>
      <c r="E55" s="28"/>
      <c r="F55" s="28"/>
    </row>
    <row r="56" spans="1:6" s="2" customFormat="1" ht="12.75">
      <c r="A56" s="3"/>
      <c r="B56" s="17" t="s">
        <v>140</v>
      </c>
      <c r="C56" s="9">
        <f>19.48+20.63+20.8+19.58</f>
        <v>80.49</v>
      </c>
      <c r="D56" s="28"/>
      <c r="E56" s="28"/>
      <c r="F56" s="28"/>
    </row>
    <row r="57" spans="1:6" s="2" customFormat="1" ht="12.75">
      <c r="A57" s="3"/>
      <c r="B57" s="17"/>
      <c r="C57" s="9"/>
      <c r="D57" s="28"/>
      <c r="E57" s="28"/>
      <c r="F57" s="28"/>
    </row>
    <row r="58" spans="1:6" s="2" customFormat="1" ht="12.75">
      <c r="A58" s="3"/>
      <c r="B58"/>
      <c r="C58" s="9"/>
      <c r="D58" s="28"/>
      <c r="E58" s="28"/>
      <c r="F58" s="28"/>
    </row>
    <row r="59" spans="1:6" s="2" customFormat="1" ht="12.75">
      <c r="A59" s="3"/>
      <c r="B59"/>
      <c r="C59" s="9"/>
      <c r="D59" s="28"/>
      <c r="E59" s="28"/>
      <c r="F59" s="28"/>
    </row>
    <row r="60" spans="1:6" s="2" customFormat="1" ht="12.75">
      <c r="A60" s="3"/>
      <c r="B60" s="3" t="s">
        <v>17</v>
      </c>
      <c r="C60" s="10">
        <f>C49+C47</f>
        <v>566.759</v>
      </c>
      <c r="D60" s="28"/>
      <c r="E60" s="28"/>
      <c r="F60" s="28"/>
    </row>
    <row r="61" spans="1:6" s="2" customFormat="1" ht="12.75">
      <c r="A61" s="3"/>
      <c r="B61" s="3"/>
      <c r="C61" s="10"/>
      <c r="D61" s="28"/>
      <c r="E61" s="31"/>
      <c r="F61" s="28"/>
    </row>
    <row r="62" spans="1:6" s="2" customFormat="1" ht="12.75">
      <c r="A62" s="3"/>
      <c r="B62" s="3" t="s">
        <v>19</v>
      </c>
      <c r="C62" s="10"/>
      <c r="D62" s="28"/>
      <c r="E62" s="28"/>
      <c r="F62" s="28"/>
    </row>
    <row r="63" spans="1:6" s="2" customFormat="1" ht="12.75">
      <c r="A63" s="3"/>
      <c r="B63" s="3" t="s">
        <v>60</v>
      </c>
      <c r="C63" s="10">
        <f>SUM(C64:C67)</f>
        <v>240.17000000000002</v>
      </c>
      <c r="D63" s="28"/>
      <c r="E63" s="28"/>
      <c r="F63" s="28"/>
    </row>
    <row r="64" spans="1:6" s="2" customFormat="1" ht="12.75">
      <c r="A64" s="3"/>
      <c r="B64" s="27" t="s">
        <v>69</v>
      </c>
      <c r="C64" s="42">
        <v>47.88</v>
      </c>
      <c r="D64" s="28"/>
      <c r="E64" s="28"/>
      <c r="F64" s="28"/>
    </row>
    <row r="65" spans="1:6" s="2" customFormat="1" ht="12.75">
      <c r="A65" s="3"/>
      <c r="B65" s="27" t="s">
        <v>63</v>
      </c>
      <c r="C65" s="42">
        <v>20.1</v>
      </c>
      <c r="E65" s="28"/>
      <c r="F65" s="28"/>
    </row>
    <row r="66" spans="1:6" s="2" customFormat="1" ht="12.75">
      <c r="A66" s="3"/>
      <c r="B66" s="27" t="s">
        <v>64</v>
      </c>
      <c r="C66" s="42">
        <v>96.51</v>
      </c>
      <c r="D66" s="11"/>
      <c r="E66" s="28"/>
      <c r="F66" s="28"/>
    </row>
    <row r="67" spans="1:6" s="2" customFormat="1" ht="12.75">
      <c r="A67" s="3"/>
      <c r="B67" s="27" t="s">
        <v>97</v>
      </c>
      <c r="C67" s="43">
        <v>75.68</v>
      </c>
      <c r="D67" s="11"/>
      <c r="E67" s="28"/>
      <c r="F67" s="28"/>
    </row>
    <row r="68" spans="1:6" s="2" customFormat="1" ht="12.75">
      <c r="A68" s="3"/>
      <c r="B68" s="12" t="s">
        <v>61</v>
      </c>
      <c r="C68" s="21">
        <f>SUM(C69:C157)</f>
        <v>1468.7033773419998</v>
      </c>
      <c r="E68" s="28"/>
      <c r="F68" s="28"/>
    </row>
    <row r="69" spans="1:6" s="2" customFormat="1" ht="12.75">
      <c r="A69" s="3"/>
      <c r="B69" s="18" t="s">
        <v>122</v>
      </c>
      <c r="C69" s="28">
        <v>4.960996095</v>
      </c>
      <c r="E69" s="28"/>
      <c r="F69" s="28"/>
    </row>
    <row r="70" spans="2:6" s="2" customFormat="1" ht="12.75">
      <c r="B70" s="29" t="s">
        <v>123</v>
      </c>
      <c r="C70" s="28">
        <v>33.65869543</v>
      </c>
      <c r="E70" s="28"/>
      <c r="F70" s="28"/>
    </row>
    <row r="71" spans="2:6" s="2" customFormat="1" ht="12.75">
      <c r="B71" s="29" t="s">
        <v>158</v>
      </c>
      <c r="C71" s="28">
        <v>13.428918627999998</v>
      </c>
      <c r="E71" s="28"/>
      <c r="F71" s="28"/>
    </row>
    <row r="72" spans="2:6" s="2" customFormat="1" ht="12.75">
      <c r="B72" s="29" t="s">
        <v>159</v>
      </c>
      <c r="C72" s="28">
        <v>4.899209323999999</v>
      </c>
      <c r="E72" s="28"/>
      <c r="F72" s="28"/>
    </row>
    <row r="73" spans="2:6" s="2" customFormat="1" ht="12.75">
      <c r="B73" s="29" t="s">
        <v>160</v>
      </c>
      <c r="C73" s="28">
        <v>8.451117004000002</v>
      </c>
      <c r="E73" s="28"/>
      <c r="F73" s="28"/>
    </row>
    <row r="74" spans="2:6" s="2" customFormat="1" ht="12.75">
      <c r="B74" s="29" t="s">
        <v>141</v>
      </c>
      <c r="C74" s="28">
        <v>29.701925653</v>
      </c>
      <c r="E74" s="28"/>
      <c r="F74" s="28"/>
    </row>
    <row r="75" spans="2:6" s="2" customFormat="1" ht="12.75">
      <c r="B75" s="29" t="s">
        <v>161</v>
      </c>
      <c r="C75" s="28">
        <v>10.020274493000002</v>
      </c>
      <c r="E75" s="28"/>
      <c r="F75" s="28"/>
    </row>
    <row r="76" spans="2:6" s="2" customFormat="1" ht="12.75">
      <c r="B76" s="29" t="s">
        <v>142</v>
      </c>
      <c r="C76" s="28">
        <v>7.289815369</v>
      </c>
      <c r="E76" s="28"/>
      <c r="F76" s="28"/>
    </row>
    <row r="77" spans="2:6" s="2" customFormat="1" ht="12.75">
      <c r="B77" s="29" t="s">
        <v>162</v>
      </c>
      <c r="C77" s="28">
        <v>63.642682288</v>
      </c>
      <c r="E77" s="28"/>
      <c r="F77" s="28"/>
    </row>
    <row r="78" spans="2:6" s="2" customFormat="1" ht="12.75">
      <c r="B78" s="29" t="s">
        <v>143</v>
      </c>
      <c r="C78" s="28">
        <v>26.451020338000006</v>
      </c>
      <c r="E78" s="28"/>
      <c r="F78" s="28"/>
    </row>
    <row r="79" spans="2:6" s="2" customFormat="1" ht="12.75">
      <c r="B79" s="29" t="s">
        <v>100</v>
      </c>
      <c r="C79" s="28">
        <v>33.74431697</v>
      </c>
      <c r="E79" s="28"/>
      <c r="F79" s="28"/>
    </row>
    <row r="80" spans="2:6" s="2" customFormat="1" ht="12.75">
      <c r="B80" s="29" t="s">
        <v>137</v>
      </c>
      <c r="C80" s="28">
        <v>19.195529086999997</v>
      </c>
      <c r="E80" s="28"/>
      <c r="F80" s="28"/>
    </row>
    <row r="81" spans="2:6" s="2" customFormat="1" ht="12.75">
      <c r="B81" s="29" t="s">
        <v>163</v>
      </c>
      <c r="C81" s="28">
        <v>26.721443143999995</v>
      </c>
      <c r="E81" s="28"/>
      <c r="F81" s="28"/>
    </row>
    <row r="82" spans="2:6" s="2" customFormat="1" ht="12.75">
      <c r="B82" s="29" t="s">
        <v>164</v>
      </c>
      <c r="C82" s="28">
        <v>8.570542902000001</v>
      </c>
      <c r="E82" s="28"/>
      <c r="F82" s="28"/>
    </row>
    <row r="83" spans="2:6" s="2" customFormat="1" ht="12.75">
      <c r="B83" s="29" t="s">
        <v>165</v>
      </c>
      <c r="C83" s="28">
        <v>18.205891992000005</v>
      </c>
      <c r="E83" s="28"/>
      <c r="F83" s="28"/>
    </row>
    <row r="84" spans="2:6" s="2" customFormat="1" ht="12.75">
      <c r="B84" s="29" t="s">
        <v>144</v>
      </c>
      <c r="C84" s="28">
        <v>6.985985239</v>
      </c>
      <c r="E84" s="28"/>
      <c r="F84" s="28"/>
    </row>
    <row r="85" spans="2:6" s="2" customFormat="1" ht="12.75">
      <c r="B85" s="29" t="s">
        <v>166</v>
      </c>
      <c r="C85" s="28">
        <v>9.841961204999999</v>
      </c>
      <c r="E85" s="28"/>
      <c r="F85" s="28"/>
    </row>
    <row r="86" spans="2:6" s="2" customFormat="1" ht="12.75">
      <c r="B86" s="29" t="s">
        <v>167</v>
      </c>
      <c r="C86" s="28">
        <v>9.795403077000003</v>
      </c>
      <c r="E86" s="28"/>
      <c r="F86" s="28"/>
    </row>
    <row r="87" spans="2:6" s="2" customFormat="1" ht="12.75">
      <c r="B87" s="29" t="s">
        <v>153</v>
      </c>
      <c r="C87" s="28">
        <v>0.968500034</v>
      </c>
      <c r="E87" s="28"/>
      <c r="F87" s="28"/>
    </row>
    <row r="88" spans="2:6" s="2" customFormat="1" ht="12.75">
      <c r="B88" s="29" t="s">
        <v>168</v>
      </c>
      <c r="C88" s="28">
        <v>23.468079902000007</v>
      </c>
      <c r="E88" s="28"/>
      <c r="F88" s="28"/>
    </row>
    <row r="89" spans="2:6" s="2" customFormat="1" ht="12.75">
      <c r="B89" s="29" t="s">
        <v>101</v>
      </c>
      <c r="C89" s="28">
        <v>10.608128438000001</v>
      </c>
      <c r="E89" s="28"/>
      <c r="F89" s="28"/>
    </row>
    <row r="90" spans="2:6" s="2" customFormat="1" ht="12.75">
      <c r="B90" s="29" t="s">
        <v>124</v>
      </c>
      <c r="C90" s="28">
        <v>40.867561562000006</v>
      </c>
      <c r="E90" s="28"/>
      <c r="F90" s="28"/>
    </row>
    <row r="91" spans="2:6" s="2" customFormat="1" ht="12.75">
      <c r="B91" s="29" t="s">
        <v>154</v>
      </c>
      <c r="C91" s="28">
        <v>0.8819764049999999</v>
      </c>
      <c r="E91" s="28"/>
      <c r="F91" s="28"/>
    </row>
    <row r="92" spans="2:6" s="2" customFormat="1" ht="12.75">
      <c r="B92" s="29" t="s">
        <v>125</v>
      </c>
      <c r="C92" s="28">
        <v>14.972494482999998</v>
      </c>
      <c r="E92" s="28"/>
      <c r="F92" s="28"/>
    </row>
    <row r="93" spans="2:6" s="2" customFormat="1" ht="12.75">
      <c r="B93" s="29" t="s">
        <v>169</v>
      </c>
      <c r="C93" s="28">
        <v>3.798344726999999</v>
      </c>
      <c r="E93" s="28"/>
      <c r="F93" s="28"/>
    </row>
    <row r="94" spans="2:6" s="2" customFormat="1" ht="12.75">
      <c r="B94" s="29" t="s">
        <v>138</v>
      </c>
      <c r="C94" s="28">
        <v>1.221890224</v>
      </c>
      <c r="E94" s="28"/>
      <c r="F94" s="28"/>
    </row>
    <row r="95" spans="2:6" s="2" customFormat="1" ht="12.75">
      <c r="B95" s="29" t="s">
        <v>170</v>
      </c>
      <c r="C95" s="28">
        <v>9.441556408</v>
      </c>
      <c r="E95" s="28"/>
      <c r="F95" s="28"/>
    </row>
    <row r="96" spans="2:6" s="2" customFormat="1" ht="12.75">
      <c r="B96" s="29" t="s">
        <v>171</v>
      </c>
      <c r="C96" s="28">
        <v>2.030689662999999</v>
      </c>
      <c r="E96" s="28"/>
      <c r="F96" s="28"/>
    </row>
    <row r="97" spans="2:6" s="2" customFormat="1" ht="12.75">
      <c r="B97" s="29" t="s">
        <v>172</v>
      </c>
      <c r="C97" s="28">
        <v>7.319755183000001</v>
      </c>
      <c r="E97" s="28"/>
      <c r="F97" s="28"/>
    </row>
    <row r="98" spans="2:6" s="2" customFormat="1" ht="12.75">
      <c r="B98" s="29" t="s">
        <v>155</v>
      </c>
      <c r="C98" s="28">
        <v>0.337716311</v>
      </c>
      <c r="E98" s="28"/>
      <c r="F98" s="28"/>
    </row>
    <row r="99" spans="2:6" s="2" customFormat="1" ht="12.75">
      <c r="B99" s="29" t="s">
        <v>145</v>
      </c>
      <c r="C99" s="28">
        <v>10.774303029999999</v>
      </c>
      <c r="E99" s="28"/>
      <c r="F99" s="28"/>
    </row>
    <row r="100" spans="2:6" s="2" customFormat="1" ht="12.75">
      <c r="B100" s="29" t="s">
        <v>173</v>
      </c>
      <c r="C100" s="28">
        <v>2.0013490340000004</v>
      </c>
      <c r="E100" s="28"/>
      <c r="F100" s="28"/>
    </row>
    <row r="101" spans="2:6" s="2" customFormat="1" ht="12.75">
      <c r="B101" s="29" t="s">
        <v>146</v>
      </c>
      <c r="C101" s="28">
        <v>6.136894783</v>
      </c>
      <c r="E101" s="28"/>
      <c r="F101" s="28"/>
    </row>
    <row r="102" spans="2:6" s="2" customFormat="1" ht="12.75">
      <c r="B102" s="29" t="s">
        <v>174</v>
      </c>
      <c r="C102" s="28">
        <v>1.7256778919999998</v>
      </c>
      <c r="E102" s="28"/>
      <c r="F102" s="28"/>
    </row>
    <row r="103" spans="2:6" s="2" customFormat="1" ht="12.75">
      <c r="B103" s="29" t="s">
        <v>126</v>
      </c>
      <c r="C103" s="28">
        <v>7.068078570000001</v>
      </c>
      <c r="E103" s="28"/>
      <c r="F103" s="28"/>
    </row>
    <row r="104" spans="2:6" s="2" customFormat="1" ht="12.75">
      <c r="B104" s="29" t="s">
        <v>127</v>
      </c>
      <c r="C104" s="28">
        <v>14.082184107</v>
      </c>
      <c r="E104" s="28"/>
      <c r="F104" s="28"/>
    </row>
    <row r="105" spans="2:6" s="2" customFormat="1" ht="12.75">
      <c r="B105" s="29" t="s">
        <v>102</v>
      </c>
      <c r="C105" s="28">
        <v>36.960459004</v>
      </c>
      <c r="E105" s="28"/>
      <c r="F105" s="28"/>
    </row>
    <row r="106" spans="2:6" s="2" customFormat="1" ht="12.75">
      <c r="B106" s="29" t="s">
        <v>103</v>
      </c>
      <c r="C106" s="28">
        <v>25.06594512</v>
      </c>
      <c r="E106" s="28"/>
      <c r="F106" s="28"/>
    </row>
    <row r="107" spans="2:6" s="2" customFormat="1" ht="12.75">
      <c r="B107" s="29" t="s">
        <v>175</v>
      </c>
      <c r="C107" s="28">
        <v>38.642784865</v>
      </c>
      <c r="E107" s="28"/>
      <c r="F107" s="28"/>
    </row>
    <row r="108" spans="2:6" s="2" customFormat="1" ht="12.75">
      <c r="B108" s="29" t="s">
        <v>128</v>
      </c>
      <c r="C108" s="28">
        <v>2.6513206400000002</v>
      </c>
      <c r="E108" s="28"/>
      <c r="F108" s="28"/>
    </row>
    <row r="109" spans="2:6" s="2" customFormat="1" ht="12.75">
      <c r="B109" s="29" t="s">
        <v>176</v>
      </c>
      <c r="C109" s="28">
        <v>1.7213004080000003</v>
      </c>
      <c r="E109" s="28"/>
      <c r="F109" s="28"/>
    </row>
    <row r="110" spans="2:6" s="2" customFormat="1" ht="12.75">
      <c r="B110" s="29" t="s">
        <v>156</v>
      </c>
      <c r="C110" s="28">
        <v>0.392893229</v>
      </c>
      <c r="E110" s="28"/>
      <c r="F110" s="28"/>
    </row>
    <row r="111" spans="2:6" s="2" customFormat="1" ht="12.75">
      <c r="B111" s="29" t="s">
        <v>177</v>
      </c>
      <c r="C111" s="28">
        <v>3.3233943209999994</v>
      </c>
      <c r="E111" s="28"/>
      <c r="F111" s="28"/>
    </row>
    <row r="112" spans="2:6" s="2" customFormat="1" ht="12.75">
      <c r="B112" s="29" t="s">
        <v>178</v>
      </c>
      <c r="C112" s="28">
        <v>24.439359594999992</v>
      </c>
      <c r="E112" s="28"/>
      <c r="F112" s="28"/>
    </row>
    <row r="113" spans="2:6" s="2" customFormat="1" ht="12.75">
      <c r="B113" s="29" t="s">
        <v>179</v>
      </c>
      <c r="C113" s="28">
        <v>5.087619018999999</v>
      </c>
      <c r="E113" s="28"/>
      <c r="F113" s="28"/>
    </row>
    <row r="114" spans="2:6" s="2" customFormat="1" ht="12.75">
      <c r="B114" s="29" t="s">
        <v>129</v>
      </c>
      <c r="C114" s="28">
        <v>31.889105201999996</v>
      </c>
      <c r="E114" s="28"/>
      <c r="F114" s="28"/>
    </row>
    <row r="115" spans="2:6" s="2" customFormat="1" ht="12.75">
      <c r="B115" s="29" t="s">
        <v>104</v>
      </c>
      <c r="C115" s="28">
        <v>4.173937237</v>
      </c>
      <c r="E115" s="28"/>
      <c r="F115" s="28"/>
    </row>
    <row r="116" spans="2:6" s="2" customFormat="1" ht="12.75">
      <c r="B116" s="29" t="s">
        <v>105</v>
      </c>
      <c r="C116" s="28">
        <v>31.846754429</v>
      </c>
      <c r="E116" s="28"/>
      <c r="F116" s="28"/>
    </row>
    <row r="117" spans="2:6" s="2" customFormat="1" ht="12.75">
      <c r="B117" s="29" t="s">
        <v>130</v>
      </c>
      <c r="C117" s="28">
        <v>8.848001186</v>
      </c>
      <c r="E117" s="28"/>
      <c r="F117" s="28"/>
    </row>
    <row r="118" spans="2:6" s="2" customFormat="1" ht="12.75">
      <c r="B118" s="29" t="s">
        <v>180</v>
      </c>
      <c r="C118" s="28">
        <v>13.46976118</v>
      </c>
      <c r="E118" s="28"/>
      <c r="F118" s="28"/>
    </row>
    <row r="119" spans="2:6" s="2" customFormat="1" ht="12.75">
      <c r="B119" s="29" t="s">
        <v>181</v>
      </c>
      <c r="C119" s="28">
        <v>13.188765939</v>
      </c>
      <c r="E119" s="28"/>
      <c r="F119" s="28"/>
    </row>
    <row r="120" spans="2:6" s="2" customFormat="1" ht="12.75">
      <c r="B120" s="29" t="s">
        <v>106</v>
      </c>
      <c r="C120" s="28">
        <v>7.823908192</v>
      </c>
      <c r="E120" s="28"/>
      <c r="F120" s="28"/>
    </row>
    <row r="121" spans="2:6" s="2" customFormat="1" ht="12.75">
      <c r="B121" s="29" t="s">
        <v>139</v>
      </c>
      <c r="C121" s="28">
        <v>26.25884482</v>
      </c>
      <c r="D121" s="40"/>
      <c r="E121" s="28"/>
      <c r="F121" s="28"/>
    </row>
    <row r="122" spans="2:6" s="2" customFormat="1" ht="12.75">
      <c r="B122" s="29" t="s">
        <v>182</v>
      </c>
      <c r="C122" s="28">
        <v>1.7261264369999998</v>
      </c>
      <c r="E122" s="28"/>
      <c r="F122" s="28"/>
    </row>
    <row r="123" spans="2:6" s="2" customFormat="1" ht="12.75">
      <c r="B123" s="29" t="s">
        <v>107</v>
      </c>
      <c r="C123" s="28">
        <v>13.955806697</v>
      </c>
      <c r="E123" s="28"/>
      <c r="F123" s="28"/>
    </row>
    <row r="124" spans="2:6" s="2" customFormat="1" ht="12.75">
      <c r="B124" s="33" t="s">
        <v>183</v>
      </c>
      <c r="C124" s="28">
        <v>41.87592493399999</v>
      </c>
      <c r="D124" s="40"/>
      <c r="E124" s="28"/>
      <c r="F124" s="28"/>
    </row>
    <row r="125" spans="2:6" s="2" customFormat="1" ht="12.75">
      <c r="B125" s="33" t="s">
        <v>131</v>
      </c>
      <c r="C125" s="28">
        <v>67.62992699200001</v>
      </c>
      <c r="D125" s="40"/>
      <c r="E125" s="28"/>
      <c r="F125" s="28"/>
    </row>
    <row r="126" spans="2:6" s="2" customFormat="1" ht="12.75">
      <c r="B126" s="33" t="s">
        <v>108</v>
      </c>
      <c r="C126" s="28">
        <v>2.4928794429999996</v>
      </c>
      <c r="E126" s="28"/>
      <c r="F126" s="28"/>
    </row>
    <row r="127" spans="2:6" s="2" customFormat="1" ht="12.75">
      <c r="B127" s="18" t="s">
        <v>202</v>
      </c>
      <c r="C127" s="28">
        <v>3.6200768979999998</v>
      </c>
      <c r="E127" s="28"/>
      <c r="F127" s="28"/>
    </row>
    <row r="128" spans="2:6" s="2" customFormat="1" ht="12.75">
      <c r="B128" s="29" t="s">
        <v>203</v>
      </c>
      <c r="C128" s="28">
        <v>2.479032704</v>
      </c>
      <c r="E128" s="28"/>
      <c r="F128" s="28"/>
    </row>
    <row r="129" spans="2:6" s="2" customFormat="1" ht="12.75">
      <c r="B129" s="17" t="s">
        <v>184</v>
      </c>
      <c r="C129" s="28">
        <v>15.009046490999996</v>
      </c>
      <c r="E129" s="28"/>
      <c r="F129" s="28"/>
    </row>
    <row r="130" spans="2:6" s="2" customFormat="1" ht="12.75">
      <c r="B130" s="17" t="s">
        <v>109</v>
      </c>
      <c r="C130" s="28">
        <v>19.440806289</v>
      </c>
      <c r="D130" s="40"/>
      <c r="E130" s="28"/>
      <c r="F130" s="28"/>
    </row>
    <row r="131" spans="2:6" s="2" customFormat="1" ht="12.75">
      <c r="B131" s="17" t="s">
        <v>185</v>
      </c>
      <c r="C131" s="28">
        <v>14.610935762</v>
      </c>
      <c r="E131" s="28"/>
      <c r="F131" s="28"/>
    </row>
    <row r="132" spans="2:6" s="2" customFormat="1" ht="12.75">
      <c r="B132" s="17" t="s">
        <v>132</v>
      </c>
      <c r="C132" s="28">
        <v>5.370834055</v>
      </c>
      <c r="E132" s="28"/>
      <c r="F132" s="28"/>
    </row>
    <row r="133" spans="2:6" s="2" customFormat="1" ht="12.75">
      <c r="B133" s="17" t="s">
        <v>186</v>
      </c>
      <c r="C133" s="28">
        <v>8.977352026000002</v>
      </c>
      <c r="E133" s="28"/>
      <c r="F133" s="28"/>
    </row>
    <row r="134" spans="2:6" s="2" customFormat="1" ht="12.75">
      <c r="B134" s="17" t="s">
        <v>187</v>
      </c>
      <c r="C134" s="28">
        <v>16.487751803</v>
      </c>
      <c r="E134" s="28"/>
      <c r="F134" s="28"/>
    </row>
    <row r="135" spans="2:6" s="2" customFormat="1" ht="12.75">
      <c r="B135" s="17" t="s">
        <v>110</v>
      </c>
      <c r="C135" s="28">
        <v>11.262988729999998</v>
      </c>
      <c r="E135" s="28"/>
      <c r="F135" s="28"/>
    </row>
    <row r="136" spans="2:6" s="2" customFormat="1" ht="12.75">
      <c r="B136" s="17" t="s">
        <v>133</v>
      </c>
      <c r="C136" s="28">
        <v>15.777226477</v>
      </c>
      <c r="E136" s="28"/>
      <c r="F136" s="28"/>
    </row>
    <row r="137" spans="2:6" s="2" customFormat="1" ht="12.75">
      <c r="B137" s="17" t="s">
        <v>111</v>
      </c>
      <c r="C137" s="28">
        <v>22.869566064</v>
      </c>
      <c r="E137" s="28"/>
      <c r="F137" s="28"/>
    </row>
    <row r="138" spans="2:6" s="2" customFormat="1" ht="12.75">
      <c r="B138" s="17" t="s">
        <v>188</v>
      </c>
      <c r="C138" s="28">
        <v>9.572599231999998</v>
      </c>
      <c r="E138" s="28"/>
      <c r="F138" s="28"/>
    </row>
    <row r="139" spans="2:6" s="2" customFormat="1" ht="12.75">
      <c r="B139" s="17" t="s">
        <v>189</v>
      </c>
      <c r="C139" s="28">
        <v>3.3185032859999994</v>
      </c>
      <c r="E139" s="28"/>
      <c r="F139" s="28"/>
    </row>
    <row r="140" spans="2:6" s="2" customFormat="1" ht="12.75">
      <c r="B140" s="17" t="s">
        <v>112</v>
      </c>
      <c r="C140" s="28">
        <v>152.276266951</v>
      </c>
      <c r="E140" s="28"/>
      <c r="F140" s="28"/>
    </row>
    <row r="141" spans="2:6" s="2" customFormat="1" ht="12.75">
      <c r="B141" s="17" t="s">
        <v>113</v>
      </c>
      <c r="C141" s="28">
        <v>33.932547072</v>
      </c>
      <c r="E141" s="28"/>
      <c r="F141" s="28"/>
    </row>
    <row r="142" spans="2:6" s="2" customFormat="1" ht="12.75">
      <c r="B142" s="17" t="s">
        <v>190</v>
      </c>
      <c r="C142" s="28">
        <v>40.592771053999996</v>
      </c>
      <c r="E142" s="28"/>
      <c r="F142" s="28"/>
    </row>
    <row r="143" spans="2:6" s="2" customFormat="1" ht="12.75">
      <c r="B143" s="17" t="s">
        <v>191</v>
      </c>
      <c r="C143" s="28">
        <v>4.246899605000001</v>
      </c>
      <c r="E143" s="28"/>
      <c r="F143" s="28"/>
    </row>
    <row r="144" spans="2:6" s="2" customFormat="1" ht="12.75">
      <c r="B144" s="17" t="s">
        <v>114</v>
      </c>
      <c r="C144" s="28">
        <v>0.064712219</v>
      </c>
      <c r="E144" s="28"/>
      <c r="F144" s="28"/>
    </row>
    <row r="145" spans="2:6" s="2" customFormat="1" ht="12.75">
      <c r="B145" s="17" t="s">
        <v>115</v>
      </c>
      <c r="C145" s="28">
        <v>0.082621476</v>
      </c>
      <c r="E145" s="28"/>
      <c r="F145" s="28"/>
    </row>
    <row r="146" spans="2:6" s="2" customFormat="1" ht="12.75">
      <c r="B146" s="17" t="s">
        <v>192</v>
      </c>
      <c r="C146" s="28">
        <v>5.035076857</v>
      </c>
      <c r="E146" s="28"/>
      <c r="F146" s="28"/>
    </row>
    <row r="147" spans="2:6" s="2" customFormat="1" ht="12.75">
      <c r="B147" s="17" t="s">
        <v>116</v>
      </c>
      <c r="C147" s="28">
        <v>7.018176078000001</v>
      </c>
      <c r="E147" s="28"/>
      <c r="F147" s="28"/>
    </row>
    <row r="148" spans="2:6" s="2" customFormat="1" ht="12.75">
      <c r="B148" s="17" t="s">
        <v>193</v>
      </c>
      <c r="C148" s="28">
        <v>6.2924602290000005</v>
      </c>
      <c r="E148" s="28"/>
      <c r="F148" s="28"/>
    </row>
    <row r="149" spans="2:6" s="2" customFormat="1" ht="12.75">
      <c r="B149" s="17" t="s">
        <v>194</v>
      </c>
      <c r="C149" s="28">
        <v>11.444032473</v>
      </c>
      <c r="E149" s="28"/>
      <c r="F149" s="28"/>
    </row>
    <row r="150" spans="2:6" s="2" customFormat="1" ht="12.75">
      <c r="B150" s="17" t="s">
        <v>117</v>
      </c>
      <c r="C150" s="28">
        <v>4.6761555360000004</v>
      </c>
      <c r="E150" s="28"/>
      <c r="F150" s="28"/>
    </row>
    <row r="151" spans="2:6" s="2" customFormat="1" ht="12.75">
      <c r="B151" s="17" t="s">
        <v>118</v>
      </c>
      <c r="C151" s="28">
        <v>19.029589324</v>
      </c>
      <c r="E151" s="28"/>
      <c r="F151" s="28"/>
    </row>
    <row r="152" spans="2:6" s="2" customFormat="1" ht="12.75">
      <c r="B152" s="17" t="s">
        <v>134</v>
      </c>
      <c r="C152" s="28">
        <v>2.226368994</v>
      </c>
      <c r="E152" s="28"/>
      <c r="F152" s="28"/>
    </row>
    <row r="153" spans="2:6" s="2" customFormat="1" ht="12.75">
      <c r="B153" s="17" t="s">
        <v>119</v>
      </c>
      <c r="C153" s="28">
        <v>3.1721021109999996</v>
      </c>
      <c r="E153" s="28"/>
      <c r="F153" s="28"/>
    </row>
    <row r="154" spans="2:6" s="2" customFormat="1" ht="12.75">
      <c r="B154" s="17" t="s">
        <v>195</v>
      </c>
      <c r="C154" s="28">
        <v>2.775685824000001</v>
      </c>
      <c r="E154" s="28"/>
      <c r="F154" s="28"/>
    </row>
    <row r="155" spans="2:6" s="2" customFormat="1" ht="12.75">
      <c r="B155" s="17" t="s">
        <v>120</v>
      </c>
      <c r="C155" s="28">
        <v>64.56574506999999</v>
      </c>
      <c r="E155" s="28"/>
      <c r="F155" s="28"/>
    </row>
    <row r="156" spans="2:6" s="2" customFormat="1" ht="12.75">
      <c r="B156" s="17" t="s">
        <v>196</v>
      </c>
      <c r="C156" s="28">
        <v>48.16061985799999</v>
      </c>
      <c r="E156" s="28"/>
      <c r="F156" s="28"/>
    </row>
    <row r="157" spans="2:6" s="2" customFormat="1" ht="12.75">
      <c r="B157" s="17" t="s">
        <v>197</v>
      </c>
      <c r="C157" s="28">
        <v>17.579098911000003</v>
      </c>
      <c r="E157" s="28"/>
      <c r="F157" s="28"/>
    </row>
    <row r="158" spans="2:6" s="2" customFormat="1" ht="12.75">
      <c r="B158" s="12" t="s">
        <v>18</v>
      </c>
      <c r="C158" s="21">
        <f>C32+C38+C44+C60+C63+C68</f>
        <v>4063.092077342</v>
      </c>
      <c r="E158" s="28"/>
      <c r="F158" s="28"/>
    </row>
    <row r="159" spans="2:6" s="2" customFormat="1" ht="12.75">
      <c r="B159" s="12"/>
      <c r="C159" s="21"/>
      <c r="E159" s="28"/>
      <c r="F159" s="28"/>
    </row>
    <row r="160" spans="2:6" s="2" customFormat="1" ht="12.75">
      <c r="B160" s="12" t="s">
        <v>75</v>
      </c>
      <c r="C160" s="22">
        <f>'סך התשלומים ששולמו בגין כל סוג'!B37</f>
        <v>2233715</v>
      </c>
      <c r="E160" s="28"/>
      <c r="F160" s="28"/>
    </row>
    <row r="161" spans="2:6" s="2" customFormat="1" ht="12.75">
      <c r="B161" s="23"/>
      <c r="C161" s="24"/>
      <c r="E161" s="28"/>
      <c r="F161" s="28"/>
    </row>
    <row r="162" spans="3:6" s="2" customFormat="1" ht="12.75">
      <c r="C162" s="25"/>
      <c r="E162" s="28"/>
      <c r="F162" s="28"/>
    </row>
    <row r="163" spans="2:6" s="2" customFormat="1" ht="12.75">
      <c r="B163" s="4"/>
      <c r="C163" s="26"/>
      <c r="E163" s="28"/>
      <c r="F163" s="28"/>
    </row>
    <row r="164" spans="2:6" s="2" customFormat="1" ht="12.75">
      <c r="B164" s="4"/>
      <c r="C164" s="26"/>
      <c r="E164" s="28"/>
      <c r="F164" s="28"/>
    </row>
    <row r="165" spans="2:6" s="2" customFormat="1" ht="12.75">
      <c r="B165" s="4"/>
      <c r="E165" s="28"/>
      <c r="F165" s="28"/>
    </row>
    <row r="166" spans="2:6" s="2" customFormat="1" ht="12.75">
      <c r="B166" s="20"/>
      <c r="E166" s="28"/>
      <c r="F166" s="28"/>
    </row>
    <row r="167" spans="5:6" s="2" customFormat="1" ht="12.75">
      <c r="E167" s="28"/>
      <c r="F167" s="28"/>
    </row>
    <row r="168" spans="2:6" s="2" customFormat="1" ht="12.75">
      <c r="B168" s="4"/>
      <c r="E168" s="28"/>
      <c r="F168" s="28"/>
    </row>
    <row r="169" spans="2:6" s="2" customFormat="1" ht="12.75">
      <c r="B169" s="4"/>
      <c r="E169" s="28"/>
      <c r="F169" s="28"/>
    </row>
    <row r="170" spans="2:6" s="2" customFormat="1" ht="12.75">
      <c r="B170" s="4"/>
      <c r="E170" s="28"/>
      <c r="F170" s="28"/>
    </row>
    <row r="171" spans="2:6" s="2" customFormat="1" ht="12.75">
      <c r="B171" s="20"/>
      <c r="F171" s="28"/>
    </row>
    <row r="172" s="2" customFormat="1" ht="12.75">
      <c r="F172" s="28"/>
    </row>
    <row r="173" spans="2:6" s="2" customFormat="1" ht="12.75">
      <c r="B173" s="4"/>
      <c r="F173" s="28"/>
    </row>
    <row r="174" spans="2:6" s="2" customFormat="1" ht="12.75">
      <c r="B174" s="4"/>
      <c r="F174" s="28"/>
    </row>
    <row r="175" spans="2:6" s="2" customFormat="1" ht="12.75">
      <c r="B175" s="4"/>
      <c r="F175" s="28"/>
    </row>
    <row r="176" spans="2:6" s="2" customFormat="1" ht="12.75">
      <c r="B176" s="20"/>
      <c r="F176" s="28"/>
    </row>
    <row r="177" s="2" customFormat="1" ht="12.75">
      <c r="F177" s="28"/>
    </row>
    <row r="178" spans="2:6" s="2" customFormat="1" ht="12.75">
      <c r="B178" s="4"/>
      <c r="F178" s="28"/>
    </row>
    <row r="179" spans="2:6" s="2" customFormat="1" ht="12.75">
      <c r="B179" s="4"/>
      <c r="F179" s="28"/>
    </row>
    <row r="180" spans="2:6" s="2" customFormat="1" ht="12.75">
      <c r="B180" s="4"/>
      <c r="F180" s="28"/>
    </row>
    <row r="181" spans="2:6" s="2" customFormat="1" ht="12.75">
      <c r="B181" s="20"/>
      <c r="F181" s="28"/>
    </row>
    <row r="182" s="2" customFormat="1" ht="12.75">
      <c r="F182" s="28"/>
    </row>
    <row r="183" spans="2:6" s="2" customFormat="1" ht="12.75">
      <c r="B183" s="4"/>
      <c r="F183" s="28"/>
    </row>
    <row r="184" spans="2:6" s="2" customFormat="1" ht="12.75">
      <c r="B184" s="4"/>
      <c r="F184" s="28"/>
    </row>
    <row r="185" spans="2:6" s="2" customFormat="1" ht="12.75">
      <c r="B185" s="4"/>
      <c r="F185" s="28"/>
    </row>
    <row r="186" spans="2:6" s="2" customFormat="1" ht="12.75">
      <c r="B186" s="20"/>
      <c r="F186" s="28"/>
    </row>
    <row r="187" s="2" customFormat="1" ht="12.75">
      <c r="F187" s="28"/>
    </row>
    <row r="188" spans="2:6" s="2" customFormat="1" ht="12.75">
      <c r="B188" s="4"/>
      <c r="F188" s="28"/>
    </row>
    <row r="189" spans="2:6" s="2" customFormat="1" ht="12.75">
      <c r="B189" s="4"/>
      <c r="F189" s="28"/>
    </row>
    <row r="190" spans="2:6" s="2" customFormat="1" ht="12.75">
      <c r="B190" s="4"/>
      <c r="F190" s="28"/>
    </row>
    <row r="191" spans="2:6" s="2" customFormat="1" ht="12.75">
      <c r="B191" s="20"/>
      <c r="F191" s="28"/>
    </row>
    <row r="192" s="2" customFormat="1" ht="12.75">
      <c r="F192" s="28"/>
    </row>
    <row r="193" spans="2:6" s="2" customFormat="1" ht="12.75">
      <c r="B193" s="4"/>
      <c r="F193" s="28"/>
    </row>
    <row r="194" spans="2:6" s="2" customFormat="1" ht="12.75">
      <c r="B194" s="4"/>
      <c r="F194" s="28"/>
    </row>
    <row r="195" spans="2:6" s="2" customFormat="1" ht="12.75">
      <c r="B195" s="4"/>
      <c r="F195" s="28"/>
    </row>
    <row r="196" spans="2:6" s="2" customFormat="1" ht="12.75">
      <c r="B196" s="20"/>
      <c r="F196" s="28"/>
    </row>
    <row r="197" s="2" customFormat="1" ht="12.75">
      <c r="F197" s="28"/>
    </row>
    <row r="198" spans="2:6" s="2" customFormat="1" ht="12.75">
      <c r="B198" s="4"/>
      <c r="F198" s="28"/>
    </row>
    <row r="199" spans="2:6" s="2" customFormat="1" ht="12.75">
      <c r="B199" s="4"/>
      <c r="F199" s="28"/>
    </row>
    <row r="200" spans="2:6" s="2" customFormat="1" ht="12.75">
      <c r="B200" s="4"/>
      <c r="F200" s="28"/>
    </row>
    <row r="201" spans="2:6" s="2" customFormat="1" ht="12.75">
      <c r="B201" s="20"/>
      <c r="F201" s="28"/>
    </row>
    <row r="202" s="2" customFormat="1" ht="12.75">
      <c r="F202" s="28"/>
    </row>
    <row r="203" spans="2:6" s="2" customFormat="1" ht="12.75">
      <c r="B203" s="4"/>
      <c r="F203" s="28"/>
    </row>
    <row r="204" spans="2:6" s="2" customFormat="1" ht="12.75">
      <c r="B204" s="4"/>
      <c r="F204" s="28"/>
    </row>
    <row r="205" spans="2:6" s="2" customFormat="1" ht="12.75">
      <c r="B205" s="4"/>
      <c r="F205" s="28"/>
    </row>
    <row r="206" spans="2:6" s="2" customFormat="1" ht="12.75">
      <c r="B206" s="20"/>
      <c r="F206" s="28"/>
    </row>
    <row r="207" s="2" customFormat="1" ht="12.75">
      <c r="F207" s="28"/>
    </row>
    <row r="208" spans="2:6" s="2" customFormat="1" ht="12.75">
      <c r="B208" s="4"/>
      <c r="F208" s="28"/>
    </row>
    <row r="209" spans="2:6" s="2" customFormat="1" ht="12.75">
      <c r="B209" s="4"/>
      <c r="F209" s="28"/>
    </row>
    <row r="210" spans="2:6" s="2" customFormat="1" ht="12.75">
      <c r="B210" s="4"/>
      <c r="F210" s="28"/>
    </row>
    <row r="211" spans="2:6" s="2" customFormat="1" ht="12.75">
      <c r="B211" s="20"/>
      <c r="F211" s="28"/>
    </row>
    <row r="212" s="2" customFormat="1" ht="12.75">
      <c r="F212" s="28"/>
    </row>
    <row r="213" spans="2:6" s="2" customFormat="1" ht="12.75">
      <c r="B213" s="4"/>
      <c r="F213" s="28"/>
    </row>
    <row r="214" spans="2:6" s="2" customFormat="1" ht="12.75">
      <c r="B214" s="4"/>
      <c r="F214" s="28"/>
    </row>
    <row r="215" spans="2:6" s="2" customFormat="1" ht="12.75">
      <c r="B215" s="4"/>
      <c r="F215" s="28"/>
    </row>
    <row r="216" spans="2:6" s="2" customFormat="1" ht="12.75">
      <c r="B216" s="20"/>
      <c r="F216" s="28"/>
    </row>
    <row r="217" s="2" customFormat="1" ht="12.75">
      <c r="F217" s="28"/>
    </row>
    <row r="218" spans="2:6" s="2" customFormat="1" ht="12.75">
      <c r="B218" s="4"/>
      <c r="F218" s="28"/>
    </row>
    <row r="219" spans="2:6" s="2" customFormat="1" ht="12.75">
      <c r="B219" s="4"/>
      <c r="F219" s="28"/>
    </row>
    <row r="220" spans="2:6" s="2" customFormat="1" ht="12.75">
      <c r="B220" s="4"/>
      <c r="F220" s="28"/>
    </row>
    <row r="221" spans="2:6" s="2" customFormat="1" ht="12.75">
      <c r="B221" s="20"/>
      <c r="F221" s="28"/>
    </row>
    <row r="222" s="2" customFormat="1" ht="12.75">
      <c r="F222" s="28"/>
    </row>
    <row r="223" spans="2:6" s="2" customFormat="1" ht="12.75">
      <c r="B223" s="4"/>
      <c r="F223" s="28"/>
    </row>
    <row r="224" spans="2:6" s="2" customFormat="1" ht="12.75">
      <c r="B224" s="4"/>
      <c r="F224" s="28"/>
    </row>
    <row r="225" spans="2:6" s="2" customFormat="1" ht="12.75">
      <c r="B225" s="4"/>
      <c r="F225" s="28"/>
    </row>
    <row r="226" spans="2:6" s="2" customFormat="1" ht="12.75">
      <c r="B226" s="20"/>
      <c r="F226" s="28"/>
    </row>
    <row r="227" s="2" customFormat="1" ht="12.75">
      <c r="F227" s="28"/>
    </row>
    <row r="228" spans="2:6" s="2" customFormat="1" ht="12.75">
      <c r="B228" s="4"/>
      <c r="F228" s="28"/>
    </row>
    <row r="229" spans="2:6" s="2" customFormat="1" ht="12.75">
      <c r="B229" s="4"/>
      <c r="F229" s="28"/>
    </row>
    <row r="230" spans="2:6" s="2" customFormat="1" ht="12.75">
      <c r="B230" s="4"/>
      <c r="F230" s="28"/>
    </row>
    <row r="231" spans="2:6" s="2" customFormat="1" ht="12.75">
      <c r="B231" s="20"/>
      <c r="F231" s="28"/>
    </row>
    <row r="232" s="2" customFormat="1" ht="12.75">
      <c r="F232" s="28"/>
    </row>
    <row r="233" spans="2:6" s="2" customFormat="1" ht="12.75">
      <c r="B233" s="4"/>
      <c r="F233" s="28"/>
    </row>
    <row r="234" spans="2:6" s="2" customFormat="1" ht="12.75">
      <c r="B234" s="4"/>
      <c r="F234" s="28"/>
    </row>
    <row r="235" spans="2:6" s="2" customFormat="1" ht="12.75">
      <c r="B235" s="4"/>
      <c r="F235" s="28"/>
    </row>
    <row r="236" spans="2:6" s="2" customFormat="1" ht="12.75">
      <c r="B236" s="20"/>
      <c r="F236" s="28"/>
    </row>
    <row r="237" s="2" customFormat="1" ht="12.75">
      <c r="F237" s="28"/>
    </row>
    <row r="238" spans="2:6" s="2" customFormat="1" ht="12.75">
      <c r="B238" s="4"/>
      <c r="F238" s="28"/>
    </row>
    <row r="239" spans="2:6" s="2" customFormat="1" ht="12.75">
      <c r="B239" s="4"/>
      <c r="F239" s="28"/>
    </row>
    <row r="240" spans="2:6" s="2" customFormat="1" ht="12.75">
      <c r="B240" s="4"/>
      <c r="F240" s="28"/>
    </row>
    <row r="241" spans="2:6" s="2" customFormat="1" ht="12.75">
      <c r="B241" s="20"/>
      <c r="F241" s="28"/>
    </row>
    <row r="242" s="2" customFormat="1" ht="12.75">
      <c r="F242" s="28"/>
    </row>
    <row r="243" spans="2:6" s="2" customFormat="1" ht="12.75">
      <c r="B243" s="4"/>
      <c r="F243" s="28"/>
    </row>
    <row r="244" spans="2:6" s="2" customFormat="1" ht="12.75">
      <c r="B244" s="4"/>
      <c r="F244" s="28"/>
    </row>
    <row r="245" spans="2:6" s="2" customFormat="1" ht="12.75">
      <c r="B245" s="4"/>
      <c r="F245" s="28"/>
    </row>
    <row r="246" spans="2:6" s="2" customFormat="1" ht="12.75">
      <c r="B246" s="20"/>
      <c r="F246" s="28"/>
    </row>
    <row r="247" s="2" customFormat="1" ht="12.75">
      <c r="F247" s="28"/>
    </row>
    <row r="248" spans="2:6" s="2" customFormat="1" ht="12.75">
      <c r="B248" s="4"/>
      <c r="F248" s="28"/>
    </row>
    <row r="249" spans="2:6" s="2" customFormat="1" ht="12.75">
      <c r="B249" s="4"/>
      <c r="F249" s="28"/>
    </row>
    <row r="250" spans="2:6" s="2" customFormat="1" ht="12.75">
      <c r="B250" s="4"/>
      <c r="F250" s="28"/>
    </row>
    <row r="251" spans="2:6" s="2" customFormat="1" ht="12.75">
      <c r="B251" s="20"/>
      <c r="F251" s="28"/>
    </row>
    <row r="252" s="2" customFormat="1" ht="12.75">
      <c r="F252" s="28"/>
    </row>
    <row r="253" spans="2:6" s="2" customFormat="1" ht="12.75">
      <c r="B253" s="4"/>
      <c r="F253" s="28"/>
    </row>
    <row r="254" spans="2:6" s="2" customFormat="1" ht="12.75">
      <c r="B254" s="4"/>
      <c r="F254" s="28"/>
    </row>
    <row r="255" spans="2:6" s="2" customFormat="1" ht="12.75">
      <c r="B255" s="4"/>
      <c r="F255" s="28"/>
    </row>
    <row r="256" spans="2:6" s="2" customFormat="1" ht="12.75">
      <c r="B256" s="20"/>
      <c r="F256" s="28"/>
    </row>
    <row r="257" s="2" customFormat="1" ht="12.75">
      <c r="F257" s="28"/>
    </row>
    <row r="258" spans="2:6" s="2" customFormat="1" ht="12.75">
      <c r="B258" s="4"/>
      <c r="F258" s="28"/>
    </row>
    <row r="259" spans="2:6" s="2" customFormat="1" ht="12.75">
      <c r="B259" s="4"/>
      <c r="F259" s="28"/>
    </row>
    <row r="260" spans="2:6" s="2" customFormat="1" ht="12.75">
      <c r="B260" s="4"/>
      <c r="F260" s="28"/>
    </row>
    <row r="261" spans="2:6" s="2" customFormat="1" ht="12.75">
      <c r="B261" s="20"/>
      <c r="F261" s="28"/>
    </row>
    <row r="262" s="2" customFormat="1" ht="12.75">
      <c r="F262" s="28"/>
    </row>
    <row r="263" spans="2:6" s="2" customFormat="1" ht="12.75">
      <c r="B263" s="4"/>
      <c r="F263" s="28"/>
    </row>
    <row r="264" spans="2:6" s="2" customFormat="1" ht="12.75">
      <c r="B264" s="4"/>
      <c r="F264" s="28"/>
    </row>
    <row r="265" spans="2:6" s="2" customFormat="1" ht="12.75">
      <c r="B265" s="4"/>
      <c r="F265" s="28"/>
    </row>
    <row r="266" spans="2:6" s="2" customFormat="1" ht="12.75">
      <c r="B266" s="20"/>
      <c r="F266" s="28"/>
    </row>
    <row r="267" s="2" customFormat="1" ht="12.75">
      <c r="F267" s="28"/>
    </row>
    <row r="268" spans="2:6" s="2" customFormat="1" ht="12.75">
      <c r="B268" s="4"/>
      <c r="F268" s="28"/>
    </row>
    <row r="269" spans="2:6" s="2" customFormat="1" ht="12.75">
      <c r="B269" s="4"/>
      <c r="F269" s="28"/>
    </row>
    <row r="270" spans="2:6" s="2" customFormat="1" ht="12.75">
      <c r="B270" s="4"/>
      <c r="F270" s="28"/>
    </row>
    <row r="271" spans="2:6" s="2" customFormat="1" ht="12.75">
      <c r="B271" s="20"/>
      <c r="F271" s="28"/>
    </row>
    <row r="272" s="2" customFormat="1" ht="12.75">
      <c r="F272" s="28"/>
    </row>
    <row r="273" spans="2:6" s="2" customFormat="1" ht="12.75">
      <c r="B273" s="4"/>
      <c r="F273" s="28"/>
    </row>
    <row r="274" spans="2:6" s="2" customFormat="1" ht="12.75">
      <c r="B274" s="4"/>
      <c r="F274" s="28"/>
    </row>
    <row r="275" spans="2:6" s="2" customFormat="1" ht="12.75">
      <c r="B275" s="4"/>
      <c r="F275" s="28"/>
    </row>
    <row r="276" spans="2:6" s="2" customFormat="1" ht="12.75">
      <c r="B276" s="20"/>
      <c r="F276" s="28"/>
    </row>
    <row r="277" s="2" customFormat="1" ht="12.75">
      <c r="F277" s="28"/>
    </row>
    <row r="278" spans="2:6" s="2" customFormat="1" ht="12.75">
      <c r="B278" s="4"/>
      <c r="F278" s="28"/>
    </row>
    <row r="279" spans="2:6" s="2" customFormat="1" ht="12.75">
      <c r="B279" s="4"/>
      <c r="F279" s="28"/>
    </row>
    <row r="280" spans="2:6" s="2" customFormat="1" ht="12.75">
      <c r="B280" s="4"/>
      <c r="F280" s="28"/>
    </row>
    <row r="281" spans="2:6" s="2" customFormat="1" ht="12.75">
      <c r="B281" s="20"/>
      <c r="F281" s="28"/>
    </row>
    <row r="282" s="2" customFormat="1" ht="12.75">
      <c r="F282" s="28"/>
    </row>
    <row r="283" spans="2:6" s="2" customFormat="1" ht="12.75">
      <c r="B283" s="4"/>
      <c r="F283" s="28"/>
    </row>
    <row r="284" spans="2:6" s="2" customFormat="1" ht="12.75">
      <c r="B284" s="4"/>
      <c r="F284" s="28"/>
    </row>
    <row r="285" spans="2:6" s="2" customFormat="1" ht="12.75">
      <c r="B285" s="4"/>
      <c r="F285" s="28"/>
    </row>
    <row r="286" spans="2:6" s="2" customFormat="1" ht="12.75">
      <c r="B286" s="20"/>
      <c r="F286" s="28"/>
    </row>
    <row r="287" s="2" customFormat="1" ht="12.75">
      <c r="F287" s="28"/>
    </row>
    <row r="288" spans="2:6" s="2" customFormat="1" ht="12.75">
      <c r="B288" s="4"/>
      <c r="F288" s="28"/>
    </row>
    <row r="289" spans="2:6" s="2" customFormat="1" ht="12.75">
      <c r="B289" s="4"/>
      <c r="F289" s="28"/>
    </row>
    <row r="290" spans="2:6" s="2" customFormat="1" ht="12.75">
      <c r="B290" s="4"/>
      <c r="F290" s="28"/>
    </row>
    <row r="291" spans="2:6" s="2" customFormat="1" ht="12.75">
      <c r="B291" s="20"/>
      <c r="F291" s="28"/>
    </row>
    <row r="292" s="2" customFormat="1" ht="12.75">
      <c r="F292" s="28"/>
    </row>
    <row r="293" spans="2:6" s="2" customFormat="1" ht="12.75">
      <c r="B293" s="4"/>
      <c r="F293" s="28"/>
    </row>
    <row r="294" spans="2:6" s="2" customFormat="1" ht="12.75">
      <c r="B294" s="4"/>
      <c r="F294" s="28"/>
    </row>
    <row r="295" spans="2:6" s="2" customFormat="1" ht="12.75">
      <c r="B295" s="4"/>
      <c r="F295" s="28"/>
    </row>
    <row r="296" spans="2:6" s="2" customFormat="1" ht="12.75">
      <c r="B296" s="20"/>
      <c r="F296" s="28"/>
    </row>
    <row r="297" s="2" customFormat="1" ht="12.75">
      <c r="F297" s="28"/>
    </row>
    <row r="298" spans="2:6" s="2" customFormat="1" ht="12.75">
      <c r="B298" s="4"/>
      <c r="F298" s="28"/>
    </row>
    <row r="299" spans="2:6" s="2" customFormat="1" ht="12.75">
      <c r="B299" s="4"/>
      <c r="F299" s="28"/>
    </row>
    <row r="300" spans="2:6" s="2" customFormat="1" ht="12.75">
      <c r="B300" s="4"/>
      <c r="F300" s="28"/>
    </row>
    <row r="301" spans="2:6" s="2" customFormat="1" ht="12.75">
      <c r="B301" s="20"/>
      <c r="F301" s="28"/>
    </row>
    <row r="302" s="2" customFormat="1" ht="12.75">
      <c r="F302" s="28"/>
    </row>
    <row r="303" spans="2:6" s="2" customFormat="1" ht="12.75">
      <c r="B303" s="4"/>
      <c r="F303" s="28"/>
    </row>
    <row r="304" spans="2:6" s="2" customFormat="1" ht="12.75">
      <c r="B304" s="4"/>
      <c r="F304" s="28"/>
    </row>
    <row r="305" spans="2:6" s="2" customFormat="1" ht="12.75">
      <c r="B305" s="4"/>
      <c r="F305" s="28"/>
    </row>
    <row r="306" spans="2:6" s="2" customFormat="1" ht="12.75">
      <c r="B306" s="20"/>
      <c r="F306" s="28"/>
    </row>
    <row r="307" s="2" customFormat="1" ht="12.75">
      <c r="F307" s="28"/>
    </row>
    <row r="308" spans="2:6" s="2" customFormat="1" ht="12.75">
      <c r="B308" s="4"/>
      <c r="F308" s="28"/>
    </row>
    <row r="309" spans="2:6" s="2" customFormat="1" ht="12.75">
      <c r="B309" s="4"/>
      <c r="F309" s="28"/>
    </row>
    <row r="310" s="2" customFormat="1" ht="12.75">
      <c r="F310" s="28"/>
    </row>
    <row r="311" spans="2:6" s="2" customFormat="1" ht="12.75">
      <c r="B311" s="19"/>
      <c r="F311" s="28"/>
    </row>
    <row r="312" spans="2:6" s="2" customFormat="1" ht="12.75">
      <c r="B312" s="4"/>
      <c r="F312" s="28"/>
    </row>
    <row r="313" spans="2:6" s="2" customFormat="1" ht="12.75">
      <c r="B313" s="4"/>
      <c r="F313" s="28"/>
    </row>
    <row r="314" spans="2:6" s="2" customFormat="1" ht="12.75">
      <c r="B314" s="20"/>
      <c r="F314" s="28"/>
    </row>
    <row r="315" s="2" customFormat="1" ht="12.75">
      <c r="F315" s="28"/>
    </row>
    <row r="316" spans="2:6" s="2" customFormat="1" ht="12.75">
      <c r="B316" s="4"/>
      <c r="F316" s="28"/>
    </row>
    <row r="317" spans="2:6" s="2" customFormat="1" ht="12.75">
      <c r="B317" s="4"/>
      <c r="F317" s="28"/>
    </row>
    <row r="318" s="2" customFormat="1" ht="12.75">
      <c r="F318" s="28"/>
    </row>
    <row r="319" spans="2:6" s="2" customFormat="1" ht="12.75">
      <c r="B319" s="19"/>
      <c r="F319" s="28"/>
    </row>
    <row r="320" spans="2:6" s="2" customFormat="1" ht="12.75">
      <c r="B320" s="4"/>
      <c r="F320" s="28"/>
    </row>
    <row r="321" spans="2:6" s="2" customFormat="1" ht="12.75">
      <c r="B321" s="4"/>
      <c r="F321" s="28"/>
    </row>
    <row r="322" spans="2:6" s="2" customFormat="1" ht="12.75">
      <c r="B322" s="20"/>
      <c r="F322" s="28"/>
    </row>
    <row r="323" s="2" customFormat="1" ht="12.75">
      <c r="F323" s="28"/>
    </row>
    <row r="324" spans="2:6" s="2" customFormat="1" ht="12.75">
      <c r="B324" s="4"/>
      <c r="F324" s="28"/>
    </row>
    <row r="325" spans="2:6" s="2" customFormat="1" ht="12.75">
      <c r="B325" s="4"/>
      <c r="F325" s="28"/>
    </row>
    <row r="326" s="2" customFormat="1" ht="12.75">
      <c r="F326" s="28"/>
    </row>
    <row r="327" spans="2:6" s="2" customFormat="1" ht="12.75">
      <c r="B327" s="19"/>
      <c r="F327" s="28"/>
    </row>
    <row r="328" spans="2:6" s="2" customFormat="1" ht="12.75">
      <c r="B328" s="4"/>
      <c r="F328" s="28"/>
    </row>
    <row r="329" spans="2:6" s="2" customFormat="1" ht="12.75">
      <c r="B329" s="4"/>
      <c r="F329" s="28"/>
    </row>
    <row r="330" spans="2:6" s="2" customFormat="1" ht="12.75">
      <c r="B330" s="20"/>
      <c r="F330" s="28"/>
    </row>
    <row r="331" s="2" customFormat="1" ht="12.75">
      <c r="F331" s="28"/>
    </row>
    <row r="332" spans="2:6" s="2" customFormat="1" ht="12.75">
      <c r="B332" s="4"/>
      <c r="F332" s="28"/>
    </row>
    <row r="333" spans="2:6" s="2" customFormat="1" ht="12.75">
      <c r="B333" s="4"/>
      <c r="F333" s="28"/>
    </row>
    <row r="334" s="2" customFormat="1" ht="12.75">
      <c r="F334" s="28"/>
    </row>
    <row r="335" spans="2:6" s="2" customFormat="1" ht="12.75">
      <c r="B335" s="19"/>
      <c r="F335" s="28"/>
    </row>
    <row r="336" spans="2:6" s="2" customFormat="1" ht="12.75">
      <c r="B336" s="4"/>
      <c r="F336" s="28"/>
    </row>
    <row r="337" spans="2:6" s="2" customFormat="1" ht="12.75">
      <c r="B337" s="4"/>
      <c r="F337" s="28"/>
    </row>
    <row r="338" spans="2:6" s="2" customFormat="1" ht="12.75">
      <c r="B338" s="20"/>
      <c r="F338" s="28"/>
    </row>
    <row r="339" s="2" customFormat="1" ht="12.75">
      <c r="F339" s="28"/>
    </row>
    <row r="340" spans="2:6" s="2" customFormat="1" ht="12.75">
      <c r="B340" s="4"/>
      <c r="F340" s="28"/>
    </row>
    <row r="341" spans="2:6" s="2" customFormat="1" ht="12.75">
      <c r="B341" s="4"/>
      <c r="F341" s="28"/>
    </row>
    <row r="342" s="2" customFormat="1" ht="12.75">
      <c r="F342" s="28"/>
    </row>
    <row r="343" spans="2:6" s="2" customFormat="1" ht="12.75">
      <c r="B343" s="19"/>
      <c r="F343" s="28"/>
    </row>
    <row r="344" spans="2:6" s="2" customFormat="1" ht="12.75">
      <c r="B344" s="4"/>
      <c r="F344" s="28"/>
    </row>
    <row r="345" spans="2:6" s="2" customFormat="1" ht="12.75">
      <c r="B345" s="4"/>
      <c r="F345" s="28"/>
    </row>
    <row r="346" spans="2:6" s="2" customFormat="1" ht="12.75">
      <c r="B346" s="20"/>
      <c r="F346" s="28"/>
    </row>
    <row r="347" s="2" customFormat="1" ht="12.75">
      <c r="F347" s="28"/>
    </row>
    <row r="348" spans="2:6" s="2" customFormat="1" ht="12.75">
      <c r="B348" s="4"/>
      <c r="F348" s="28"/>
    </row>
    <row r="349" spans="2:6" s="2" customFormat="1" ht="12.75">
      <c r="B349" s="4"/>
      <c r="F349" s="28"/>
    </row>
    <row r="350" s="2" customFormat="1" ht="12.75">
      <c r="F350" s="28"/>
    </row>
    <row r="351" spans="2:6" s="2" customFormat="1" ht="12.75">
      <c r="B351" s="19"/>
      <c r="F351" s="28"/>
    </row>
    <row r="352" spans="2:6" s="2" customFormat="1" ht="12.75">
      <c r="B352" s="4"/>
      <c r="F352" s="28"/>
    </row>
    <row r="353" spans="2:6" s="2" customFormat="1" ht="12.75">
      <c r="B353" s="4"/>
      <c r="F353" s="28"/>
    </row>
    <row r="354" spans="2:6" s="2" customFormat="1" ht="12.75">
      <c r="B354" s="20"/>
      <c r="F354" s="28"/>
    </row>
    <row r="355" s="2" customFormat="1" ht="12.75">
      <c r="F355" s="28"/>
    </row>
    <row r="356" spans="2:6" s="2" customFormat="1" ht="12.75">
      <c r="B356" s="4"/>
      <c r="F356" s="28"/>
    </row>
    <row r="357" spans="2:6" s="2" customFormat="1" ht="12.75">
      <c r="B357" s="4"/>
      <c r="F357" s="28"/>
    </row>
    <row r="358" s="2" customFormat="1" ht="12.75">
      <c r="F358" s="28"/>
    </row>
    <row r="359" spans="2:6" s="2" customFormat="1" ht="12.75">
      <c r="B359" s="19"/>
      <c r="F359" s="28"/>
    </row>
    <row r="360" spans="2:6" s="2" customFormat="1" ht="12.75">
      <c r="B360" s="4"/>
      <c r="F360" s="28"/>
    </row>
    <row r="361" spans="2:6" s="2" customFormat="1" ht="12.75">
      <c r="B361" s="4"/>
      <c r="F361" s="28"/>
    </row>
    <row r="362" spans="2:6" s="2" customFormat="1" ht="12.75">
      <c r="B362" s="20"/>
      <c r="F362" s="28"/>
    </row>
    <row r="363" s="2" customFormat="1" ht="12.75">
      <c r="F363" s="28"/>
    </row>
    <row r="364" spans="2:6" s="2" customFormat="1" ht="12.75">
      <c r="B364" s="4"/>
      <c r="F364" s="28"/>
    </row>
    <row r="365" spans="2:6" s="2" customFormat="1" ht="12.75">
      <c r="B365" s="4"/>
      <c r="F365" s="28"/>
    </row>
    <row r="366" s="2" customFormat="1" ht="12.75">
      <c r="F366" s="28"/>
    </row>
    <row r="367" spans="2:6" s="2" customFormat="1" ht="12.75">
      <c r="B367" s="19"/>
      <c r="F367" s="28"/>
    </row>
    <row r="368" spans="2:6" s="2" customFormat="1" ht="12.75">
      <c r="B368" s="4"/>
      <c r="F368" s="28"/>
    </row>
    <row r="369" spans="2:6" s="2" customFormat="1" ht="12.75">
      <c r="B369" s="4"/>
      <c r="F369" s="28"/>
    </row>
    <row r="370" spans="2:6" s="2" customFormat="1" ht="12.75">
      <c r="B370" s="20"/>
      <c r="F370" s="28"/>
    </row>
    <row r="371" s="2" customFormat="1" ht="12.75">
      <c r="F371" s="28"/>
    </row>
    <row r="372" spans="2:6" s="2" customFormat="1" ht="12.75">
      <c r="B372" s="4"/>
      <c r="F372" s="28"/>
    </row>
    <row r="373" spans="2:6" s="2" customFormat="1" ht="12.75">
      <c r="B373" s="4"/>
      <c r="F373" s="28"/>
    </row>
    <row r="374" s="2" customFormat="1" ht="12.75">
      <c r="F374" s="28"/>
    </row>
    <row r="375" spans="2:6" s="2" customFormat="1" ht="12.75">
      <c r="B375" s="19"/>
      <c r="F375" s="28"/>
    </row>
    <row r="376" spans="2:6" s="2" customFormat="1" ht="12.75">
      <c r="B376" s="4"/>
      <c r="F376" s="28"/>
    </row>
    <row r="377" spans="2:6" s="2" customFormat="1" ht="12.75">
      <c r="B377" s="4"/>
      <c r="F377" s="28"/>
    </row>
    <row r="378" spans="2:6" s="2" customFormat="1" ht="12.75">
      <c r="B378" s="20"/>
      <c r="F378" s="28"/>
    </row>
    <row r="379" s="2" customFormat="1" ht="12.75">
      <c r="F379" s="28"/>
    </row>
    <row r="380" spans="2:6" s="2" customFormat="1" ht="12.75">
      <c r="B380" s="4"/>
      <c r="F380" s="28"/>
    </row>
    <row r="381" spans="2:6" s="2" customFormat="1" ht="12.75">
      <c r="B381" s="4"/>
      <c r="F381" s="28"/>
    </row>
    <row r="382" s="2" customFormat="1" ht="12.75">
      <c r="F382" s="28"/>
    </row>
    <row r="383" spans="2:6" s="2" customFormat="1" ht="12.75">
      <c r="B383" s="19"/>
      <c r="F383" s="28"/>
    </row>
    <row r="384" spans="2:6" s="2" customFormat="1" ht="12.75">
      <c r="B384" s="4"/>
      <c r="F384" s="28"/>
    </row>
    <row r="385" spans="2:6" s="2" customFormat="1" ht="12.75">
      <c r="B385" s="4"/>
      <c r="F385" s="28"/>
    </row>
    <row r="386" spans="2:6" s="2" customFormat="1" ht="12.75">
      <c r="B386" s="20"/>
      <c r="F386" s="28"/>
    </row>
    <row r="387" s="2" customFormat="1" ht="12.75">
      <c r="F387" s="28"/>
    </row>
    <row r="388" spans="2:6" s="2" customFormat="1" ht="12.75">
      <c r="B388" s="4"/>
      <c r="F388" s="28"/>
    </row>
    <row r="389" spans="2:6" s="2" customFormat="1" ht="12.75">
      <c r="B389" s="4"/>
      <c r="F389" s="28"/>
    </row>
    <row r="390" s="2" customFormat="1" ht="12.75">
      <c r="F390" s="28"/>
    </row>
    <row r="391" spans="2:6" s="2" customFormat="1" ht="12.75">
      <c r="B391" s="19"/>
      <c r="F391" s="28"/>
    </row>
    <row r="392" spans="2:6" s="2" customFormat="1" ht="12.75">
      <c r="B392" s="4"/>
      <c r="F392" s="28"/>
    </row>
    <row r="393" spans="2:6" s="2" customFormat="1" ht="12.75">
      <c r="B393" s="4"/>
      <c r="F393" s="28"/>
    </row>
    <row r="394" spans="2:6" s="2" customFormat="1" ht="12.75">
      <c r="B394" s="20"/>
      <c r="F394" s="28"/>
    </row>
    <row r="395" s="2" customFormat="1" ht="12.75">
      <c r="F395" s="28"/>
    </row>
    <row r="396" spans="2:6" s="2" customFormat="1" ht="12.75">
      <c r="B396" s="4"/>
      <c r="F396" s="28"/>
    </row>
    <row r="397" spans="2:6" s="2" customFormat="1" ht="12.75">
      <c r="B397" s="4"/>
      <c r="F397" s="28"/>
    </row>
    <row r="398" s="2" customFormat="1" ht="12.75">
      <c r="F398" s="28"/>
    </row>
    <row r="399" spans="2:6" s="2" customFormat="1" ht="12.75">
      <c r="B399" s="19"/>
      <c r="F399" s="28"/>
    </row>
    <row r="400" spans="2:6" s="2" customFormat="1" ht="12.75">
      <c r="B400" s="4"/>
      <c r="F400" s="28"/>
    </row>
    <row r="401" spans="2:6" s="2" customFormat="1" ht="12.75">
      <c r="B401" s="4"/>
      <c r="F401" s="28"/>
    </row>
    <row r="402" spans="2:6" s="2" customFormat="1" ht="12.75">
      <c r="B402" s="20"/>
      <c r="F402" s="28"/>
    </row>
    <row r="403" s="2" customFormat="1" ht="12.75">
      <c r="F403" s="28"/>
    </row>
    <row r="404" spans="2:6" s="2" customFormat="1" ht="12.75">
      <c r="B404" s="4"/>
      <c r="F404" s="28"/>
    </row>
    <row r="405" spans="2:6" s="2" customFormat="1" ht="12.75">
      <c r="B405" s="4"/>
      <c r="F405" s="28"/>
    </row>
    <row r="406" s="2" customFormat="1" ht="12.75">
      <c r="F406" s="28"/>
    </row>
    <row r="407" spans="2:6" s="2" customFormat="1" ht="12.75">
      <c r="B407" s="19"/>
      <c r="F407" s="28"/>
    </row>
    <row r="408" spans="2:6" s="2" customFormat="1" ht="12.75">
      <c r="B408" s="4"/>
      <c r="F408" s="28"/>
    </row>
    <row r="409" spans="2:6" s="2" customFormat="1" ht="12.75">
      <c r="B409" s="4"/>
      <c r="F409" s="28"/>
    </row>
    <row r="410" spans="2:6" s="2" customFormat="1" ht="12.75">
      <c r="B410" s="20"/>
      <c r="F410" s="28"/>
    </row>
    <row r="411" s="2" customFormat="1" ht="12.75">
      <c r="F411" s="28"/>
    </row>
    <row r="412" spans="2:6" s="2" customFormat="1" ht="12.75">
      <c r="B412" s="4"/>
      <c r="F412" s="28"/>
    </row>
    <row r="413" spans="2:6" s="2" customFormat="1" ht="12.75">
      <c r="B413" s="4"/>
      <c r="F413" s="28"/>
    </row>
    <row r="414" s="2" customFormat="1" ht="12.75">
      <c r="F414" s="28"/>
    </row>
    <row r="415" spans="2:6" s="2" customFormat="1" ht="12.75">
      <c r="B415" s="19"/>
      <c r="F415" s="28"/>
    </row>
    <row r="416" spans="2:6" s="2" customFormat="1" ht="12.75">
      <c r="B416" s="4"/>
      <c r="F416" s="28"/>
    </row>
    <row r="417" spans="2:6" s="2" customFormat="1" ht="12.75">
      <c r="B417" s="4"/>
      <c r="F417" s="28"/>
    </row>
    <row r="418" spans="2:6" s="2" customFormat="1" ht="12.75">
      <c r="B418" s="20"/>
      <c r="F418" s="28"/>
    </row>
    <row r="419" s="2" customFormat="1" ht="12.75">
      <c r="F419" s="28"/>
    </row>
    <row r="420" spans="2:6" s="2" customFormat="1" ht="12.75">
      <c r="B420" s="4"/>
      <c r="F420" s="28"/>
    </row>
    <row r="421" spans="2:6" s="2" customFormat="1" ht="12.75">
      <c r="B421" s="4"/>
      <c r="F421" s="28"/>
    </row>
    <row r="422" s="2" customFormat="1" ht="12.75">
      <c r="F422" s="28"/>
    </row>
    <row r="423" spans="2:6" s="2" customFormat="1" ht="12.75">
      <c r="B423" s="19"/>
      <c r="F423" s="28"/>
    </row>
    <row r="424" spans="2:6" s="2" customFormat="1" ht="12.75">
      <c r="B424" s="4"/>
      <c r="F424" s="28"/>
    </row>
    <row r="425" spans="2:6" s="2" customFormat="1" ht="12.75">
      <c r="B425" s="4"/>
      <c r="F425" s="28"/>
    </row>
    <row r="426" spans="2:6" s="2" customFormat="1" ht="12.75">
      <c r="B426" s="20"/>
      <c r="F426" s="28"/>
    </row>
    <row r="427" s="2" customFormat="1" ht="12.75">
      <c r="F427" s="28"/>
    </row>
    <row r="428" spans="2:6" s="2" customFormat="1" ht="12.75">
      <c r="B428" s="4"/>
      <c r="F428" s="28"/>
    </row>
    <row r="429" spans="2:6" s="2" customFormat="1" ht="12.75">
      <c r="B429" s="4"/>
      <c r="F429" s="28"/>
    </row>
    <row r="430" s="2" customFormat="1" ht="12.75">
      <c r="F430" s="28"/>
    </row>
    <row r="431" spans="2:6" s="2" customFormat="1" ht="12.75">
      <c r="B431" s="19"/>
      <c r="F431" s="28"/>
    </row>
    <row r="432" spans="2:6" s="2" customFormat="1" ht="12.75">
      <c r="B432" s="4"/>
      <c r="F432" s="28"/>
    </row>
    <row r="433" spans="2:6" s="2" customFormat="1" ht="12.75">
      <c r="B433" s="4"/>
      <c r="F433" s="28"/>
    </row>
    <row r="434" spans="2:6" s="2" customFormat="1" ht="12.75">
      <c r="B434" s="20"/>
      <c r="F434" s="28"/>
    </row>
    <row r="435" s="2" customFormat="1" ht="12.75">
      <c r="F435" s="28"/>
    </row>
    <row r="436" spans="2:6" s="2" customFormat="1" ht="12.75">
      <c r="B436" s="4"/>
      <c r="F436" s="28"/>
    </row>
    <row r="437" spans="2:6" s="2" customFormat="1" ht="12.75">
      <c r="B437" s="4"/>
      <c r="F437" s="28"/>
    </row>
    <row r="438" s="2" customFormat="1" ht="12.75">
      <c r="F438" s="28"/>
    </row>
    <row r="439" spans="2:6" s="2" customFormat="1" ht="12.75">
      <c r="B439" s="19"/>
      <c r="F439" s="28"/>
    </row>
    <row r="440" spans="2:6" s="2" customFormat="1" ht="12.75">
      <c r="B440" s="4"/>
      <c r="F440" s="28"/>
    </row>
    <row r="441" spans="2:6" s="2" customFormat="1" ht="12.75">
      <c r="B441" s="4"/>
      <c r="F441" s="28"/>
    </row>
    <row r="442" spans="2:6" s="2" customFormat="1" ht="12.75">
      <c r="B442" s="20"/>
      <c r="F442" s="28"/>
    </row>
    <row r="443" s="2" customFormat="1" ht="12.75">
      <c r="F443" s="28"/>
    </row>
    <row r="444" spans="2:6" s="2" customFormat="1" ht="12.75">
      <c r="B444" s="4"/>
      <c r="F444" s="28"/>
    </row>
    <row r="445" spans="2:6" s="2" customFormat="1" ht="12.75">
      <c r="B445" s="4"/>
      <c r="F445" s="28"/>
    </row>
    <row r="446" s="2" customFormat="1" ht="12.75">
      <c r="F446" s="28"/>
    </row>
    <row r="447" spans="2:6" s="2" customFormat="1" ht="12.75">
      <c r="B447" s="19"/>
      <c r="F447" s="28"/>
    </row>
  </sheetData>
  <sheetProtection/>
  <mergeCells count="1">
    <mergeCell ref="A1:E1"/>
  </mergeCells>
  <dataValidations count="1">
    <dataValidation allowBlank="1" showInputMessage="1" showErrorMessage="1" sqref="B56:B59 B27:B31"/>
  </dataValidation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itay</cp:lastModifiedBy>
  <cp:lastPrinted>2015-08-06T06:24:28Z</cp:lastPrinted>
  <dcterms:created xsi:type="dcterms:W3CDTF">2010-01-14T07:10:55Z</dcterms:created>
  <dcterms:modified xsi:type="dcterms:W3CDTF">2022-03-27T12:57:19Z</dcterms:modified>
  <cp:category/>
  <cp:version/>
  <cp:contentType/>
  <cp:contentStatus/>
</cp:coreProperties>
</file>